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2520" windowWidth="19420" windowHeight="11020" tabRatio="898" activeTab="21"/>
  </bookViews>
  <sheets>
    <sheet name="填寫說明" sheetId="37" r:id="rId1"/>
    <sheet name="經費彙總表" sheetId="1" r:id="rId2"/>
    <sheet name="經費彙總表 (3)" sheetId="36" state="hidden" r:id="rId3"/>
    <sheet name="人員簡歷表" sheetId="32" r:id="rId4"/>
    <sheet name="1.計畫主持人、參與計畫人員" sheetId="2" r:id="rId5"/>
    <sheet name="2.消耗性器材及原材料費" sheetId="5" r:id="rId6"/>
    <sheet name="3.設備使用費" sheetId="9" r:id="rId7"/>
    <sheet name="4.設備維護費" sheetId="14" r:id="rId8"/>
    <sheet name="5.勞務委託費" sheetId="4" r:id="rId9"/>
    <sheet name="6.教育訓練費" sheetId="7" r:id="rId10"/>
    <sheet name="7.出席費" sheetId="21" r:id="rId11"/>
    <sheet name="8.印刷費" sheetId="22" r:id="rId12"/>
    <sheet name="9.租金" sheetId="23" r:id="rId13"/>
    <sheet name="10.兼職顧問" sheetId="24" r:id="rId14"/>
    <sheet name="11.臨時人力" sheetId="25" r:id="rId15"/>
    <sheet name="12.場地佈置費" sheetId="8" r:id="rId16"/>
    <sheet name="13.餐費" sheetId="33" r:id="rId17"/>
    <sheet name="14.廣宣活動費" sheetId="11" r:id="rId18"/>
    <sheet name="15.國內差旅費" sheetId="29" r:id="rId19"/>
    <sheet name="16.運費" sheetId="35" r:id="rId20"/>
    <sheet name="17.其他業務費" sheetId="26" r:id="rId21"/>
    <sheet name="18.國外差旅費" sheetId="28" r:id="rId22"/>
    <sheet name="19.設施、設備費" sheetId="30" r:id="rId23"/>
    <sheet name="工作表1" sheetId="20" state="hidden" r:id="rId24"/>
  </sheets>
  <definedNames>
    <definedName name="_xlnm.Print_Area" localSheetId="4">'1.計畫主持人、參與計畫人員'!$A$1:$F$10</definedName>
    <definedName name="_xlnm.Print_Area" localSheetId="13">'10.兼職顧問'!$A$2:$F$8</definedName>
    <definedName name="_xlnm.Print_Area" localSheetId="14">'11.臨時人力'!$A$2:$E$8</definedName>
    <definedName name="_xlnm.Print_Area" localSheetId="15">'12.場地佈置費'!$A$2:$I$15</definedName>
    <definedName name="_xlnm.Print_Area" localSheetId="5">'2.消耗性器材及原材料費'!$A$1:$E$13</definedName>
    <definedName name="_xlnm.Print_Area" localSheetId="6">'3.設備使用費'!$A$1:$I$15</definedName>
    <definedName name="_xlnm.Print_Area" localSheetId="7">'4.設備維護費'!$A$3:$F$8</definedName>
    <definedName name="_xlnm.Print_Area" localSheetId="8">'5.勞務委託費'!$A$2:$D$20</definedName>
    <definedName name="_xlnm.Print_Area" localSheetId="9">'6.教育訓練費'!$A$2:$F$8</definedName>
    <definedName name="_xlnm.Print_Area" localSheetId="10">'7.出席費'!$A$2:$E$8</definedName>
    <definedName name="_xlnm.Print_Area" localSheetId="11">'8.印刷費'!$A$2:$F$8</definedName>
    <definedName name="_xlnm.Print_Area" localSheetId="12">'9.租金'!$A$2:$G$8</definedName>
    <definedName name="_xlnm.Print_Area" localSheetId="1">經費彙總表!$A$1:$L$25</definedName>
    <definedName name="_xlnm.Print_Area" localSheetId="2">'經費彙總表 (3)'!$A$1:$L$25</definedName>
  </definedNames>
  <calcPr calcId="145621"/>
</workbook>
</file>

<file path=xl/calcChain.xml><?xml version="1.0" encoding="utf-8"?>
<calcChain xmlns="http://schemas.openxmlformats.org/spreadsheetml/2006/main">
  <c r="H25" i="36" l="1"/>
  <c r="G24" i="36"/>
  <c r="G23" i="36"/>
  <c r="G7" i="36"/>
  <c r="I5" i="36"/>
  <c r="H28" i="36" l="1"/>
  <c r="I7" i="36"/>
  <c r="I25" i="36" s="1"/>
  <c r="I23" i="36"/>
  <c r="I24" i="36"/>
  <c r="D25" i="36"/>
  <c r="G5" i="36"/>
  <c r="H27" i="36"/>
  <c r="O6" i="36"/>
  <c r="H4" i="28"/>
  <c r="D27" i="36" l="1"/>
  <c r="N20" i="36"/>
  <c r="I28" i="36"/>
  <c r="N21" i="36"/>
  <c r="O5" i="36"/>
  <c r="D28" i="36"/>
  <c r="O14" i="36"/>
  <c r="I27" i="36"/>
  <c r="O10" i="36"/>
  <c r="E28" i="36"/>
  <c r="G25" i="36"/>
  <c r="H4" i="29"/>
  <c r="E27" i="36" l="1"/>
  <c r="N25" i="36"/>
  <c r="G28" i="36"/>
  <c r="G27" i="36"/>
  <c r="H12" i="28"/>
  <c r="H11" i="28"/>
  <c r="H10" i="28"/>
  <c r="H9" i="28"/>
  <c r="H8" i="28"/>
  <c r="H7" i="28"/>
  <c r="H6" i="28"/>
  <c r="H5" i="28"/>
  <c r="H12" i="29"/>
  <c r="H11" i="29"/>
  <c r="H10" i="29"/>
  <c r="H9" i="29"/>
  <c r="H8" i="29"/>
  <c r="H7" i="29"/>
  <c r="H6" i="29"/>
  <c r="H5" i="29"/>
  <c r="F5" i="23" l="1"/>
  <c r="F6" i="23"/>
  <c r="F7" i="23"/>
  <c r="F4" i="23"/>
  <c r="A1" i="35" l="1"/>
  <c r="E5" i="35"/>
  <c r="E6" i="35"/>
  <c r="E7" i="35"/>
  <c r="E8" i="35"/>
  <c r="E9" i="35"/>
  <c r="E10" i="35"/>
  <c r="E11" i="35"/>
  <c r="E12" i="35"/>
  <c r="E4" i="35"/>
  <c r="E13" i="35" l="1"/>
  <c r="D21" i="1" s="1"/>
  <c r="J6" i="33"/>
  <c r="J7" i="33"/>
  <c r="J8" i="33"/>
  <c r="J9" i="33"/>
  <c r="J10" i="33"/>
  <c r="J11" i="33"/>
  <c r="J12" i="33"/>
  <c r="J13" i="33"/>
  <c r="J5" i="33"/>
  <c r="A1" i="33"/>
  <c r="J14" i="33" l="1"/>
  <c r="D18" i="1" s="1"/>
  <c r="A1" i="5"/>
  <c r="C4" i="2" l="1"/>
  <c r="C3" i="2"/>
  <c r="K11" i="32" l="1"/>
  <c r="E11" i="2" s="1"/>
  <c r="E5" i="7" l="1"/>
  <c r="E6" i="7"/>
  <c r="E7" i="7"/>
  <c r="E4" i="7"/>
  <c r="E7" i="21"/>
  <c r="E6" i="21"/>
  <c r="E5" i="21"/>
  <c r="E4" i="21"/>
  <c r="F5" i="4"/>
  <c r="F6" i="4"/>
  <c r="F7" i="4"/>
  <c r="F8" i="4"/>
  <c r="F9" i="4"/>
  <c r="F10" i="4"/>
  <c r="F11" i="4"/>
  <c r="F12" i="4"/>
  <c r="F4" i="4"/>
  <c r="E12" i="30"/>
  <c r="G12" i="30" s="1"/>
  <c r="E11" i="30"/>
  <c r="G11" i="30" s="1"/>
  <c r="E10" i="30"/>
  <c r="G10" i="30" s="1"/>
  <c r="E9" i="30"/>
  <c r="G9" i="30" s="1"/>
  <c r="E8" i="30"/>
  <c r="G8" i="30" s="1"/>
  <c r="E7" i="30"/>
  <c r="G7" i="30" s="1"/>
  <c r="E6" i="30"/>
  <c r="G6" i="30" s="1"/>
  <c r="E5" i="30"/>
  <c r="G5" i="30" s="1"/>
  <c r="E4" i="30"/>
  <c r="G4" i="30" s="1"/>
  <c r="E12" i="26"/>
  <c r="E11" i="26"/>
  <c r="E10" i="26"/>
  <c r="E9" i="26"/>
  <c r="E8" i="26"/>
  <c r="E7" i="26"/>
  <c r="E6" i="26"/>
  <c r="E5" i="26"/>
  <c r="E4" i="26"/>
  <c r="E13" i="26" s="1"/>
  <c r="D22" i="1" s="1"/>
  <c r="E12" i="11"/>
  <c r="E11" i="11"/>
  <c r="E10" i="11"/>
  <c r="E9" i="11"/>
  <c r="E8" i="11"/>
  <c r="E7" i="11"/>
  <c r="E6" i="11"/>
  <c r="E5" i="11"/>
  <c r="E4" i="11"/>
  <c r="E6" i="8"/>
  <c r="E7" i="8"/>
  <c r="E8" i="8"/>
  <c r="E9" i="8"/>
  <c r="E10" i="8"/>
  <c r="E11" i="8"/>
  <c r="E12" i="8"/>
  <c r="E5" i="8"/>
  <c r="E4" i="8"/>
  <c r="D5" i="25"/>
  <c r="D6" i="25"/>
  <c r="D7" i="25"/>
  <c r="D4" i="25"/>
  <c r="E13" i="11" l="1"/>
  <c r="D19" i="1" s="1"/>
  <c r="E8" i="21"/>
  <c r="D12" i="1" s="1"/>
  <c r="E13" i="30"/>
  <c r="D24" i="1" s="1"/>
  <c r="H13" i="28"/>
  <c r="D23" i="1" s="1"/>
  <c r="E13" i="8"/>
  <c r="D17" i="1" s="1"/>
  <c r="E6" i="24"/>
  <c r="E7" i="24"/>
  <c r="E5" i="24"/>
  <c r="E4" i="24"/>
  <c r="E5" i="22"/>
  <c r="E4" i="22"/>
  <c r="E7" i="22"/>
  <c r="E6" i="22"/>
  <c r="D8" i="25" l="1"/>
  <c r="D16" i="1" s="1"/>
  <c r="E8" i="24"/>
  <c r="D15" i="1" s="1"/>
  <c r="F8" i="23"/>
  <c r="D14" i="1" s="1"/>
  <c r="E8" i="22"/>
  <c r="D13" i="1" s="1"/>
  <c r="A6" i="14"/>
  <c r="B6" i="14"/>
  <c r="A7" i="14"/>
  <c r="B7" i="14"/>
  <c r="B5" i="14"/>
  <c r="A5" i="14"/>
  <c r="H13" i="9"/>
  <c r="H12" i="9"/>
  <c r="H11" i="9"/>
  <c r="A1" i="4"/>
  <c r="D13" i="4"/>
  <c r="D10" i="1" s="1"/>
  <c r="E5" i="5"/>
  <c r="E6" i="5"/>
  <c r="E7" i="5"/>
  <c r="E8" i="5"/>
  <c r="E9" i="5"/>
  <c r="E10" i="5"/>
  <c r="E11" i="5"/>
  <c r="E4" i="5"/>
  <c r="A1" i="2"/>
  <c r="D6" i="2"/>
  <c r="G23" i="1"/>
  <c r="G24" i="1"/>
  <c r="D7" i="2" l="1"/>
  <c r="E7" i="2" s="1"/>
  <c r="F7" i="2" s="1"/>
  <c r="F7" i="9"/>
  <c r="F6" i="9"/>
  <c r="F5" i="9"/>
  <c r="I24" i="1"/>
  <c r="J24" i="1"/>
  <c r="I23" i="1"/>
  <c r="J23" i="1"/>
  <c r="E6" i="2"/>
  <c r="D8" i="2" l="1"/>
  <c r="D9" i="2" s="1"/>
  <c r="E9" i="2" s="1"/>
  <c r="F9" i="2" s="1"/>
  <c r="F6" i="2"/>
  <c r="E8" i="2" l="1"/>
  <c r="F8" i="2" s="1"/>
  <c r="F10" i="2" s="1"/>
  <c r="D5" i="1" s="1"/>
  <c r="E10" i="2" l="1"/>
  <c r="E12" i="2" s="1"/>
  <c r="F12" i="2" s="1"/>
  <c r="G5" i="1"/>
  <c r="I5" i="1"/>
  <c r="H5" i="9"/>
  <c r="H6" i="9"/>
  <c r="H7" i="9"/>
  <c r="F8" i="14"/>
  <c r="D9" i="1" s="1"/>
  <c r="E13" i="9"/>
  <c r="I13" i="9" s="1"/>
  <c r="E12" i="9"/>
  <c r="I12" i="9" s="1"/>
  <c r="E11" i="9"/>
  <c r="I11" i="9" s="1"/>
  <c r="E6" i="9"/>
  <c r="E7" i="9"/>
  <c r="E5" i="9"/>
  <c r="E8" i="7"/>
  <c r="D11" i="1" s="1"/>
  <c r="E13" i="5"/>
  <c r="D7" i="1" s="1"/>
  <c r="I7" i="9" l="1"/>
  <c r="I6" i="9"/>
  <c r="I5" i="9"/>
  <c r="J5" i="1"/>
  <c r="B14" i="5"/>
  <c r="F14" i="5" s="1"/>
  <c r="I14" i="9" l="1"/>
  <c r="I8" i="9"/>
  <c r="I15" i="9" l="1"/>
  <c r="D8" i="1" s="1"/>
  <c r="H25" i="1" l="1"/>
  <c r="H27" i="1" l="1"/>
  <c r="H28" i="1"/>
  <c r="K5" i="1"/>
  <c r="O6" i="1" s="1"/>
  <c r="K7" i="1"/>
  <c r="K25" i="1"/>
  <c r="K24" i="1"/>
  <c r="K23" i="1"/>
  <c r="H13" i="29"/>
  <c r="D20" i="1" s="1"/>
  <c r="G7" i="1" l="1"/>
  <c r="D25" i="1"/>
  <c r="D27" i="1" s="1"/>
  <c r="D28" i="1" l="1"/>
  <c r="E14" i="1"/>
  <c r="E22" i="1"/>
  <c r="E20" i="1"/>
  <c r="E13" i="1"/>
  <c r="E15" i="1"/>
  <c r="E23" i="1"/>
  <c r="E9" i="1"/>
  <c r="E7" i="1"/>
  <c r="E10" i="1"/>
  <c r="E19" i="1"/>
  <c r="E16" i="1"/>
  <c r="E24" i="1"/>
  <c r="E17" i="1"/>
  <c r="E18" i="1"/>
  <c r="E11" i="1"/>
  <c r="E12" i="1"/>
  <c r="E21" i="1"/>
  <c r="E5" i="1"/>
  <c r="E8" i="1"/>
  <c r="G25" i="1"/>
  <c r="G28" i="1" s="1"/>
  <c r="I7" i="1"/>
  <c r="J7" i="1"/>
  <c r="G27" i="1" l="1"/>
  <c r="I25" i="1"/>
  <c r="O20" i="1" s="1"/>
  <c r="N21" i="1" s="1"/>
  <c r="J25" i="1"/>
  <c r="O24" i="1" s="1"/>
  <c r="N25" i="1" s="1"/>
  <c r="O10" i="1"/>
  <c r="I28" i="1" l="1"/>
  <c r="L5" i="1"/>
  <c r="I27" i="1"/>
  <c r="L24" i="1"/>
  <c r="L23" i="1"/>
  <c r="L25" i="1"/>
  <c r="L7" i="1"/>
  <c r="O5" i="1"/>
  <c r="E25" i="1"/>
  <c r="N20" i="1"/>
  <c r="E27" i="1" l="1"/>
  <c r="E28" i="1"/>
  <c r="O14" i="1"/>
</calcChain>
</file>

<file path=xl/comments1.xml><?xml version="1.0" encoding="utf-8"?>
<comments xmlns="http://schemas.openxmlformats.org/spreadsheetml/2006/main">
  <authors>
    <author>wuing</author>
  </authors>
  <commentList>
    <comment ref="C2" authorId="0">
      <text>
        <r>
          <rPr>
            <sz val="9"/>
            <color indexed="81"/>
            <rFont val="細明體"/>
            <family val="3"/>
            <charset val="136"/>
          </rPr>
          <t>下拉式選單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wuing</author>
  </authors>
  <commentList>
    <comment ref="C2" authorId="0">
      <text>
        <r>
          <rPr>
            <sz val="9"/>
            <color indexed="81"/>
            <rFont val="細明體"/>
            <family val="3"/>
            <charset val="136"/>
          </rPr>
          <t>下拉式選單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wuing</author>
  </authors>
  <commentList>
    <comment ref="G2" authorId="0">
      <text>
        <r>
          <rPr>
            <b/>
            <sz val="9"/>
            <color indexed="81"/>
            <rFont val="細明體"/>
            <family val="3"/>
            <charset val="136"/>
          </rPr>
          <t>下拉式選單</t>
        </r>
      </text>
    </comment>
  </commentList>
</comments>
</file>

<file path=xl/comments4.xml><?xml version="1.0" encoding="utf-8"?>
<comments xmlns="http://schemas.openxmlformats.org/spreadsheetml/2006/main">
  <authors>
    <author>wuing</author>
  </authors>
  <commentList>
    <comment ref="C3" authorId="0">
      <text>
        <r>
          <rPr>
            <sz val="9"/>
            <color indexed="81"/>
            <rFont val="細明體"/>
            <family val="3"/>
            <charset val="136"/>
          </rPr>
          <t>下拉式選單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<sst xmlns="http://schemas.openxmlformats.org/spreadsheetml/2006/main" count="524" uniqueCount="313">
  <si>
    <t>輔導款</t>
  </si>
  <si>
    <t>自籌款</t>
    <phoneticPr fontId="3" type="noConversion"/>
  </si>
  <si>
    <t>金額單位:元</t>
    <phoneticPr fontId="3" type="noConversion"/>
  </si>
  <si>
    <t>×××</t>
    <phoneticPr fontId="3" type="noConversion"/>
  </si>
  <si>
    <t>合   計</t>
    <phoneticPr fontId="3" type="noConversion"/>
  </si>
  <si>
    <t>金額單位:元</t>
    <phoneticPr fontId="3" type="noConversion"/>
  </si>
  <si>
    <t>數量</t>
  </si>
  <si>
    <t>金額單位:元</t>
  </si>
  <si>
    <t>對照計劃書                                                                                                                                                                                                                                (總經費表備註)所列項目</t>
    <phoneticPr fontId="3" type="noConversion"/>
  </si>
  <si>
    <t>金額
(不含營業稅)</t>
  </si>
  <si>
    <t>合                                計</t>
  </si>
  <si>
    <t>財產編號</t>
  </si>
  <si>
    <t>設備名稱</t>
  </si>
  <si>
    <t>成型機</t>
    <phoneticPr fontId="3" type="noConversion"/>
  </si>
  <si>
    <t>磨石機</t>
    <phoneticPr fontId="3" type="noConversion"/>
  </si>
  <si>
    <t>加工機</t>
    <phoneticPr fontId="3" type="noConversion"/>
  </si>
  <si>
    <t>1100015</t>
    <phoneticPr fontId="3" type="noConversion"/>
  </si>
  <si>
    <t>1100032</t>
    <phoneticPr fontId="3" type="noConversion"/>
  </si>
  <si>
    <t>1100033</t>
    <phoneticPr fontId="3" type="noConversion"/>
  </si>
  <si>
    <t>已有設備</t>
    <phoneticPr fontId="2" type="noConversion"/>
  </si>
  <si>
    <t>新購設備</t>
    <phoneticPr fontId="2" type="noConversion"/>
  </si>
  <si>
    <t>3100015</t>
    <phoneticPr fontId="3" type="noConversion"/>
  </si>
  <si>
    <t>3100016</t>
  </si>
  <si>
    <t>3100017</t>
  </si>
  <si>
    <t>小計</t>
    <phoneticPr fontId="2" type="noConversion"/>
  </si>
  <si>
    <t>合計</t>
    <phoneticPr fontId="3" type="noConversion"/>
  </si>
  <si>
    <t>對照計畫書所列項目</t>
  </si>
  <si>
    <t>單位</t>
  </si>
  <si>
    <t>個</t>
    <phoneticPr fontId="3" type="noConversion"/>
  </si>
  <si>
    <t>個</t>
    <phoneticPr fontId="3" type="noConversion"/>
  </si>
  <si>
    <t>財產編號</t>
    <phoneticPr fontId="2" type="noConversion"/>
  </si>
  <si>
    <t>項目</t>
  </si>
  <si>
    <t>輔導計畫(Guidance Program)</t>
  </si>
  <si>
    <t>補助計畫(Subsidy Program)</t>
  </si>
  <si>
    <t>目的</t>
  </si>
  <si>
    <t>提升能力、解決問題</t>
  </si>
  <si>
    <t>實現特定目標、推動發展</t>
  </si>
  <si>
    <t>方式</t>
  </si>
  <si>
    <t>專業指導、諮詢、培訓</t>
  </si>
  <si>
    <t>資金、貸款、獎勵金</t>
  </si>
  <si>
    <t>對象</t>
  </si>
  <si>
    <t>企業、個人、團體等</t>
  </si>
  <si>
    <t>企業、個人、學術機構、社福團體等</t>
  </si>
  <si>
    <t>金錢</t>
  </si>
  <si>
    <t>通常不涉及直接金錢補助</t>
  </si>
  <si>
    <t>提供金錢、貸款、獎勵金</t>
  </si>
  <si>
    <t>核心</t>
  </si>
  <si>
    <t>知識和技能的傳授</t>
  </si>
  <si>
    <t>資金的提供</t>
  </si>
  <si>
    <t>例子</t>
  </si>
  <si>
    <t>創業輔導、技術輔導</t>
  </si>
  <si>
    <t>研發補助、綠能補助</t>
  </si>
  <si>
    <t>新台幣元</t>
    <phoneticPr fontId="2" type="noConversion"/>
  </si>
  <si>
    <t>計畫預算數</t>
    <phoneticPr fontId="3" type="noConversion"/>
  </si>
  <si>
    <t>設備使用費</t>
    <phoneticPr fontId="3" type="noConversion"/>
  </si>
  <si>
    <t>設備維護費</t>
    <phoneticPr fontId="2" type="noConversion"/>
  </si>
  <si>
    <t>教育訓練費</t>
    <phoneticPr fontId="3" type="noConversion"/>
  </si>
  <si>
    <t>出席費</t>
  </si>
  <si>
    <t>租金</t>
  </si>
  <si>
    <t xml:space="preserve">國內差旅費 </t>
    <phoneticPr fontId="2" type="noConversion"/>
  </si>
  <si>
    <t>業務費</t>
    <phoneticPr fontId="2" type="noConversion"/>
  </si>
  <si>
    <t>預算項目</t>
    <phoneticPr fontId="3" type="noConversion"/>
  </si>
  <si>
    <t>人事費</t>
    <phoneticPr fontId="2" type="noConversion"/>
  </si>
  <si>
    <t>主經費項目</t>
    <phoneticPr fontId="2" type="noConversion"/>
  </si>
  <si>
    <t>次經費項目
需求金額</t>
    <phoneticPr fontId="3" type="noConversion"/>
  </si>
  <si>
    <t>主經費項目
需求金額</t>
    <phoneticPr fontId="3" type="noConversion"/>
  </si>
  <si>
    <t>設施設備費</t>
    <phoneticPr fontId="2" type="noConversion"/>
  </si>
  <si>
    <t>裝修整建/設備建購</t>
    <phoneticPr fontId="2" type="noConversion"/>
  </si>
  <si>
    <t>次經費項目</t>
    <phoneticPr fontId="2" type="noConversion"/>
  </si>
  <si>
    <t>職級</t>
    <phoneticPr fontId="3" type="noConversion"/>
  </si>
  <si>
    <t>平均每月薪資(含獎金)
A</t>
    <phoneticPr fontId="2" type="noConversion"/>
  </si>
  <si>
    <t>平均每月投入比率
B</t>
    <phoneticPr fontId="3" type="noConversion"/>
  </si>
  <si>
    <t>計畫期程月數
C</t>
    <phoneticPr fontId="3" type="noConversion"/>
  </si>
  <si>
    <t>計畫期程</t>
    <phoneticPr fontId="2" type="noConversion"/>
  </si>
  <si>
    <t>開始日</t>
    <phoneticPr fontId="2" type="noConversion"/>
  </si>
  <si>
    <t>結束日</t>
    <phoneticPr fontId="2" type="noConversion"/>
  </si>
  <si>
    <t>消耗性器材及原材料費</t>
    <phoneticPr fontId="3" type="noConversion"/>
  </si>
  <si>
    <t>項目</t>
    <phoneticPr fontId="3" type="noConversion"/>
  </si>
  <si>
    <t>金額
(不含營業稅)</t>
    <phoneticPr fontId="3" type="noConversion"/>
  </si>
  <si>
    <t>KG</t>
    <phoneticPr fontId="3" type="noConversion"/>
  </si>
  <si>
    <t>委託對象</t>
    <phoneticPr fontId="3" type="noConversion"/>
  </si>
  <si>
    <t>是否需檢附契約書</t>
    <phoneticPr fontId="3" type="noConversion"/>
  </si>
  <si>
    <t>是否為關係人</t>
    <phoneticPr fontId="3" type="noConversion"/>
  </si>
  <si>
    <t>是</t>
  </si>
  <si>
    <t>是</t>
    <phoneticPr fontId="3" type="noConversion"/>
  </si>
  <si>
    <t>否</t>
    <phoneticPr fontId="3" type="noConversion"/>
  </si>
  <si>
    <t>委託項目</t>
    <phoneticPr fontId="2" type="noConversion"/>
  </si>
  <si>
    <t>已檢附資料</t>
    <phoneticPr fontId="3" type="noConversion"/>
  </si>
  <si>
    <t>契約書</t>
    <phoneticPr fontId="3" type="noConversion"/>
  </si>
  <si>
    <t>辦理體驗活動</t>
    <phoneticPr fontId="3" type="noConversion"/>
  </si>
  <si>
    <t>其他項(XXX，XXX…..等)</t>
    <phoneticPr fontId="3" type="noConversion"/>
  </si>
  <si>
    <t>其他項佔本科目總金額比率</t>
    <phoneticPr fontId="3" type="noConversion"/>
  </si>
  <si>
    <t>上限</t>
    <phoneticPr fontId="3" type="noConversion"/>
  </si>
  <si>
    <t>投入時帳面價值
（未折減餘額）
A</t>
    <phoneticPr fontId="3" type="noConversion"/>
  </si>
  <si>
    <t>每月攤提
使用費
B</t>
    <phoneticPr fontId="3" type="noConversion"/>
  </si>
  <si>
    <t>購入成本
(不含營業稅)
A</t>
    <phoneticPr fontId="3" type="noConversion"/>
  </si>
  <si>
    <t>每月攤提使用費
Ｂ</t>
    <phoneticPr fontId="3" type="noConversion"/>
  </si>
  <si>
    <t>計畫期間使用月數
Ｃ</t>
    <phoneticPr fontId="3" type="noConversion"/>
  </si>
  <si>
    <t>平均每月投入比率
Ｄ</t>
    <phoneticPr fontId="3" type="noConversion"/>
  </si>
  <si>
    <t>設備使用費預算</t>
    <phoneticPr fontId="3" type="noConversion"/>
  </si>
  <si>
    <t>設備維護費預算</t>
    <phoneticPr fontId="3" type="noConversion"/>
  </si>
  <si>
    <t>維修設備名稱</t>
    <phoneticPr fontId="2" type="noConversion"/>
  </si>
  <si>
    <t>(限已有設備)</t>
    <phoneticPr fontId="2" type="noConversion"/>
  </si>
  <si>
    <t>項目</t>
    <phoneticPr fontId="2" type="noConversion"/>
  </si>
  <si>
    <t>出席費預算</t>
    <phoneticPr fontId="3" type="noConversion"/>
  </si>
  <si>
    <t>主持人</t>
    <phoneticPr fontId="2" type="noConversion"/>
  </si>
  <si>
    <t>與談人</t>
    <phoneticPr fontId="2" type="noConversion"/>
  </si>
  <si>
    <t>XXX研習會</t>
    <phoneticPr fontId="2" type="noConversion"/>
  </si>
  <si>
    <t>印刷費</t>
    <phoneticPr fontId="2" type="noConversion"/>
  </si>
  <si>
    <t>印刷費預算</t>
    <phoneticPr fontId="3" type="noConversion"/>
  </si>
  <si>
    <t>本</t>
    <phoneticPr fontId="2" type="noConversion"/>
  </si>
  <si>
    <t>DM</t>
    <phoneticPr fontId="2" type="noConversion"/>
  </si>
  <si>
    <t>講義</t>
    <phoneticPr fontId="2" type="noConversion"/>
  </si>
  <si>
    <t>XXX研習會</t>
    <phoneticPr fontId="2" type="noConversion"/>
  </si>
  <si>
    <t>張</t>
    <phoneticPr fontId="2" type="noConversion"/>
  </si>
  <si>
    <t>宣傳</t>
    <phoneticPr fontId="2" type="noConversion"/>
  </si>
  <si>
    <t>租金預算</t>
    <phoneticPr fontId="3" type="noConversion"/>
  </si>
  <si>
    <t>桌椅</t>
    <phoneticPr fontId="2" type="noConversion"/>
  </si>
  <si>
    <t>場地</t>
    <phoneticPr fontId="2" type="noConversion"/>
  </si>
  <si>
    <t>音響</t>
    <phoneticPr fontId="2" type="noConversion"/>
  </si>
  <si>
    <t>場</t>
    <phoneticPr fontId="2" type="noConversion"/>
  </si>
  <si>
    <t>坪</t>
    <phoneticPr fontId="2" type="noConversion"/>
  </si>
  <si>
    <t>顧問姓名</t>
    <phoneticPr fontId="2" type="noConversion"/>
  </si>
  <si>
    <t>XXX</t>
    <phoneticPr fontId="2" type="noConversion"/>
  </si>
  <si>
    <t>間職顧問預算</t>
    <phoneticPr fontId="3" type="noConversion"/>
  </si>
  <si>
    <t>場地佈置費</t>
    <phoneticPr fontId="2" type="noConversion"/>
  </si>
  <si>
    <t>場地佈置費預算</t>
    <phoneticPr fontId="2" type="noConversion"/>
  </si>
  <si>
    <t>紅布條</t>
    <phoneticPr fontId="2" type="noConversion"/>
  </si>
  <si>
    <t>幅</t>
    <phoneticPr fontId="3" type="noConversion"/>
  </si>
  <si>
    <t>成果發表會</t>
    <phoneticPr fontId="3" type="noConversion"/>
  </si>
  <si>
    <t>廣宣活動費</t>
    <phoneticPr fontId="2" type="noConversion"/>
  </si>
  <si>
    <t>廣宣活動費預算</t>
    <phoneticPr fontId="2" type="noConversion"/>
  </si>
  <si>
    <t>媒體投放</t>
    <phoneticPr fontId="2" type="noConversion"/>
  </si>
  <si>
    <t>天</t>
    <phoneticPr fontId="3" type="noConversion"/>
  </si>
  <si>
    <t>其他業務費</t>
    <phoneticPr fontId="2" type="noConversion"/>
  </si>
  <si>
    <t>其他業務費預算</t>
    <phoneticPr fontId="2" type="noConversion"/>
  </si>
  <si>
    <t>國外差旅費</t>
    <phoneticPr fontId="2" type="noConversion"/>
  </si>
  <si>
    <t>國外差旅費預算</t>
    <phoneticPr fontId="2" type="noConversion"/>
  </si>
  <si>
    <t>地點</t>
    <phoneticPr fontId="3" type="noConversion"/>
  </si>
  <si>
    <t>日本</t>
    <phoneticPr fontId="2" type="noConversion"/>
  </si>
  <si>
    <t>國內差旅費預算</t>
    <phoneticPr fontId="2" type="noConversion"/>
  </si>
  <si>
    <t>台東</t>
    <phoneticPr fontId="2" type="noConversion"/>
  </si>
  <si>
    <t>台北</t>
    <phoneticPr fontId="2" type="noConversion"/>
  </si>
  <si>
    <t>設施、設備費預算</t>
    <phoneticPr fontId="2" type="noConversion"/>
  </si>
  <si>
    <t>吧檯</t>
    <phoneticPr fontId="2" type="noConversion"/>
  </si>
  <si>
    <t>座</t>
    <phoneticPr fontId="2" type="noConversion"/>
  </si>
  <si>
    <t>原任職單位</t>
    <phoneticPr fontId="2" type="noConversion"/>
  </si>
  <si>
    <t>檢查式(出現數字請檢查)</t>
    <phoneticPr fontId="2" type="noConversion"/>
  </si>
  <si>
    <t>警示</t>
    <phoneticPr fontId="3" type="noConversion"/>
  </si>
  <si>
    <t>計畫主持人</t>
    <phoneticPr fontId="3" type="noConversion"/>
  </si>
  <si>
    <t>科長</t>
    <phoneticPr fontId="3" type="noConversion"/>
  </si>
  <si>
    <t>計畫名稱：</t>
    <phoneticPr fontId="3" type="noConversion"/>
  </si>
  <si>
    <t>企業名稱：</t>
    <phoneticPr fontId="3" type="noConversion"/>
  </si>
  <si>
    <t>教育訓練費預算</t>
    <phoneticPr fontId="3" type="noConversion"/>
  </si>
  <si>
    <t>外訓課程</t>
    <phoneticPr fontId="2" type="noConversion"/>
  </si>
  <si>
    <t>講師費</t>
    <phoneticPr fontId="2" type="noConversion"/>
  </si>
  <si>
    <t>員工訓練</t>
    <phoneticPr fontId="2" type="noConversion"/>
  </si>
  <si>
    <t>工作坊</t>
    <phoneticPr fontId="2" type="noConversion"/>
  </si>
  <si>
    <t>時數</t>
    <phoneticPr fontId="2" type="noConversion"/>
  </si>
  <si>
    <t>節</t>
    <phoneticPr fontId="2" type="noConversion"/>
  </si>
  <si>
    <t>數量
A</t>
    <phoneticPr fontId="2" type="noConversion"/>
  </si>
  <si>
    <t>單位
B</t>
    <phoneticPr fontId="2" type="noConversion"/>
  </si>
  <si>
    <t>單價
C</t>
    <phoneticPr fontId="2" type="noConversion"/>
  </si>
  <si>
    <t>金額(不含營業稅)
D=A X C</t>
    <phoneticPr fontId="3" type="noConversion"/>
  </si>
  <si>
    <t>人數
A</t>
    <phoneticPr fontId="2" type="noConversion"/>
  </si>
  <si>
    <t>場次
B</t>
    <phoneticPr fontId="2" type="noConversion"/>
  </si>
  <si>
    <t>每場次費用
C</t>
    <phoneticPr fontId="2" type="noConversion"/>
  </si>
  <si>
    <t>小計</t>
    <phoneticPr fontId="3" type="noConversion"/>
  </si>
  <si>
    <t>計畫主持人、
參與計畫人員</t>
    <phoneticPr fontId="2" type="noConversion"/>
  </si>
  <si>
    <t>兼職顧問</t>
    <phoneticPr fontId="2" type="noConversion"/>
  </si>
  <si>
    <t>臨時人力</t>
    <phoneticPr fontId="2" type="noConversion"/>
  </si>
  <si>
    <t>執行期間：</t>
    <phoneticPr fontId="2" type="noConversion"/>
  </si>
  <si>
    <t>至</t>
    <phoneticPr fontId="2" type="noConversion"/>
  </si>
  <si>
    <t>編號</t>
  </si>
  <si>
    <t>姓名</t>
  </si>
  <si>
    <t>職稱</t>
  </si>
  <si>
    <t>最高學歷</t>
  </si>
  <si>
    <t>（學校系所）</t>
  </si>
  <si>
    <t>主要經歷</t>
  </si>
  <si>
    <t>（含現職）</t>
  </si>
  <si>
    <t>本業年資</t>
  </si>
  <si>
    <t>生理</t>
  </si>
  <si>
    <t>性別</t>
  </si>
  <si>
    <t>年齡層</t>
  </si>
  <si>
    <t>參與工作</t>
  </si>
  <si>
    <t>投入月數</t>
  </si>
  <si>
    <t>計畫主持人</t>
  </si>
  <si>
    <t>……</t>
  </si>
  <si>
    <t>投入人力資源總計（人月）</t>
  </si>
  <si>
    <t>無說明</t>
  </si>
  <si>
    <t>原民</t>
  </si>
  <si>
    <t>客家人</t>
  </si>
  <si>
    <t>新住民</t>
  </si>
  <si>
    <t>參與人員</t>
    <phoneticPr fontId="2" type="noConversion"/>
  </si>
  <si>
    <t>計畫主持人與參與計畫人員簡歷表</t>
    <phoneticPr fontId="2" type="noConversion"/>
  </si>
  <si>
    <t>男</t>
  </si>
  <si>
    <t>女</t>
  </si>
  <si>
    <t>註：1.請具體說明計畫主持人、提案企業執行團隊於計畫中之職責與過往相關專案經驗及實績等。</t>
  </si>
  <si>
    <t>計畫主持人與參與計畫人員簡歷表人月</t>
    <phoneticPr fontId="2" type="noConversion"/>
  </si>
  <si>
    <t>差異數</t>
    <phoneticPr fontId="2" type="noConversion"/>
  </si>
  <si>
    <t>青年</t>
  </si>
  <si>
    <t>中高齡</t>
  </si>
  <si>
    <t>高齡</t>
  </si>
  <si>
    <t xml:space="preserve">        2.年齡層：青年(45歲以下)、中高齡(年滿45歲至65歲)、高齡(逾65歲)</t>
    <phoneticPr fontId="2" type="noConversion"/>
  </si>
  <si>
    <t xml:space="preserve">        3.族群：如有原民、客家人或新住民等請說明。</t>
    <phoneticPr fontId="2" type="noConversion"/>
  </si>
  <si>
    <t>【註】2</t>
    <phoneticPr fontId="2" type="noConversion"/>
  </si>
  <si>
    <r>
      <t>族群</t>
    </r>
    <r>
      <rPr>
        <b/>
        <vertAlign val="superscript"/>
        <sz val="14"/>
        <rFont val="微軟正黑體"/>
        <family val="2"/>
        <charset val="136"/>
      </rPr>
      <t>【註】3</t>
    </r>
    <phoneticPr fontId="2" type="noConversion"/>
  </si>
  <si>
    <t>否</t>
  </si>
  <si>
    <t>資本額:</t>
    <phoneticPr fontId="2" type="noConversion"/>
  </si>
  <si>
    <t>預算編列限制說明</t>
    <phoneticPr fontId="2" type="noConversion"/>
  </si>
  <si>
    <t>勞務委託費</t>
    <phoneticPr fontId="3" type="noConversion"/>
  </si>
  <si>
    <r>
      <t>人事費總預算</t>
    </r>
    <r>
      <rPr>
        <b/>
        <sz val="12"/>
        <rFont val="Arial Unicode MS"/>
        <family val="2"/>
        <charset val="136"/>
      </rPr>
      <t>≤</t>
    </r>
    <r>
      <rPr>
        <b/>
        <sz val="12"/>
        <rFont val="微軟正黑體"/>
        <family val="2"/>
        <charset val="136"/>
      </rPr>
      <t>總經費30%</t>
    </r>
    <phoneticPr fontId="2" type="noConversion"/>
  </si>
  <si>
    <r>
      <t>人事費總輔導款預算</t>
    </r>
    <r>
      <rPr>
        <b/>
        <sz val="12"/>
        <rFont val="Arial Unicode MS"/>
        <family val="2"/>
        <charset val="136"/>
      </rPr>
      <t>≤</t>
    </r>
    <r>
      <rPr>
        <b/>
        <sz val="12"/>
        <rFont val="微軟正黑體"/>
        <family val="2"/>
        <charset val="136"/>
      </rPr>
      <t>總輔導款預算20%</t>
    </r>
    <phoneticPr fontId="2" type="noConversion"/>
  </si>
  <si>
    <r>
      <t>勞務委託費</t>
    </r>
    <r>
      <rPr>
        <b/>
        <sz val="12"/>
        <rFont val="Arial Unicode MS"/>
        <family val="2"/>
        <charset val="136"/>
      </rPr>
      <t>≤</t>
    </r>
    <r>
      <rPr>
        <b/>
        <sz val="12"/>
        <rFont val="微軟正黑體"/>
        <family val="2"/>
        <charset val="136"/>
      </rPr>
      <t>總經費之50%</t>
    </r>
    <phoneticPr fontId="2" type="noConversion"/>
  </si>
  <si>
    <r>
      <t>業務費自籌款</t>
    </r>
    <r>
      <rPr>
        <b/>
        <sz val="12"/>
        <rFont val="Arial Unicode MS"/>
        <family val="2"/>
        <charset val="136"/>
      </rPr>
      <t>≥</t>
    </r>
    <r>
      <rPr>
        <b/>
        <sz val="12"/>
        <rFont val="微軟正黑體"/>
        <family val="2"/>
        <charset val="136"/>
      </rPr>
      <t>總自籌款經費之30%</t>
    </r>
    <phoneticPr fontId="2" type="noConversion"/>
  </si>
  <si>
    <t>餐費</t>
    <phoneticPr fontId="2" type="noConversion"/>
  </si>
  <si>
    <t>發票(應稅)</t>
  </si>
  <si>
    <t>運費</t>
    <phoneticPr fontId="2" type="noConversion"/>
  </si>
  <si>
    <t>寄運內容物</t>
    <phoneticPr fontId="2" type="noConversion"/>
  </si>
  <si>
    <t>廣宣品</t>
    <phoneticPr fontId="2" type="noConversion"/>
  </si>
  <si>
    <t>其他業務費</t>
    <phoneticPr fontId="2" type="noConversion"/>
  </si>
  <si>
    <r>
      <t>總輔導款佔總經費</t>
    </r>
    <r>
      <rPr>
        <b/>
        <sz val="14"/>
        <rFont val="Arial Unicode MS"/>
        <family val="2"/>
        <charset val="136"/>
      </rPr>
      <t>≤80%檢查</t>
    </r>
    <phoneticPr fontId="2" type="noConversion"/>
  </si>
  <si>
    <t>次經費項目占總經費%</t>
  </si>
  <si>
    <t>主經費項目自籌款佔總自籌款%</t>
    <phoneticPr fontId="3" type="noConversion"/>
  </si>
  <si>
    <t>主經費項目輔導款佔該項目經費%</t>
    <phoneticPr fontId="3" type="noConversion"/>
  </si>
  <si>
    <t>主經費項目輔導佔總輔導款%</t>
    <phoneticPr fontId="3" type="noConversion"/>
  </si>
  <si>
    <t>次經費項目占總經費%限制</t>
    <phoneticPr fontId="2" type="noConversion"/>
  </si>
  <si>
    <t>主經費項目比例限制</t>
    <phoneticPr fontId="3" type="noConversion"/>
  </si>
  <si>
    <t>出現</t>
    <phoneticPr fontId="2" type="noConversion"/>
  </si>
  <si>
    <t>請檢查</t>
    <phoneticPr fontId="2" type="noConversion"/>
  </si>
  <si>
    <t>1.編列顧問檢附雙方簽署之合約或合作意願書(備忘錄)，如顧問尚任職於其他企業或單位，請再檢附所屬單位同意函。</t>
    <phoneticPr fontId="2" type="noConversion"/>
  </si>
  <si>
    <t>1.臨時人力正常工作時間，每日不得超過8小時，每週不得超過40小時，時薪金額不得低於中央勞動主管機關公告之最低時薪標準。</t>
    <phoneticPr fontId="2" type="noConversion"/>
  </si>
  <si>
    <t>台東好遊</t>
  </si>
  <si>
    <t>限制條件檢查區</t>
    <phoneticPr fontId="2" type="noConversion"/>
  </si>
  <si>
    <t>喵OO公司</t>
    <phoneticPr fontId="3" type="noConversion"/>
  </si>
  <si>
    <t>成型機</t>
  </si>
  <si>
    <t>磨石機</t>
  </si>
  <si>
    <t>請領輔導款開立憑證：</t>
    <phoneticPr fontId="2" type="noConversion"/>
  </si>
  <si>
    <t>合      計</t>
    <phoneticPr fontId="2" type="noConversion"/>
  </si>
  <si>
    <t>臨時人力預算</t>
    <phoneticPr fontId="3" type="noConversion"/>
  </si>
  <si>
    <t>對照計畫書查核點</t>
  </si>
  <si>
    <t>對照計畫書查核點</t>
    <phoneticPr fontId="3" type="noConversion"/>
  </si>
  <si>
    <t>次數
A</t>
    <phoneticPr fontId="3" type="noConversion"/>
  </si>
  <si>
    <t>每趟運費
B</t>
    <phoneticPr fontId="2" type="noConversion"/>
  </si>
  <si>
    <t xml:space="preserve">人數
A
</t>
    <phoneticPr fontId="3" type="noConversion"/>
  </si>
  <si>
    <t>天數
C</t>
    <phoneticPr fontId="3" type="noConversion"/>
  </si>
  <si>
    <t>宿費
(1人/1天)
E</t>
    <phoneticPr fontId="2" type="noConversion"/>
  </si>
  <si>
    <t>日支費
(1人/1天)
D</t>
    <phoneticPr fontId="2" type="noConversion"/>
  </si>
  <si>
    <t xml:space="preserve">  台灣地區交通費
(全員來回)
B</t>
    <phoneticPr fontId="2" type="noConversion"/>
  </si>
  <si>
    <t>機票
(1人/來回)
F</t>
    <phoneticPr fontId="2" type="noConversion"/>
  </si>
  <si>
    <t>人數
(每次)
A</t>
    <phoneticPr fontId="3" type="noConversion"/>
  </si>
  <si>
    <t>次數
F</t>
    <phoneticPr fontId="2" type="noConversion"/>
  </si>
  <si>
    <t>雜費
(1人/1天)
D</t>
    <phoneticPr fontId="2" type="noConversion"/>
  </si>
  <si>
    <t>車資
(每次/全員/1趟)
B</t>
    <phoneticPr fontId="2" type="noConversion"/>
  </si>
  <si>
    <t>預計時薪
A</t>
    <phoneticPr fontId="2" type="noConversion"/>
  </si>
  <si>
    <t>預計人數
B</t>
    <phoneticPr fontId="2" type="noConversion"/>
  </si>
  <si>
    <t>預計時數
C</t>
    <phoneticPr fontId="2" type="noConversion"/>
  </si>
  <si>
    <r>
      <t>月酬勞A
(應</t>
    </r>
    <r>
      <rPr>
        <b/>
        <sz val="18"/>
        <color rgb="FF000000"/>
        <rFont val="Arial Unicode MS"/>
        <family val="2"/>
        <charset val="136"/>
      </rPr>
      <t>≤</t>
    </r>
    <r>
      <rPr>
        <b/>
        <sz val="18"/>
        <color rgb="FF000000"/>
        <rFont val="微軟正黑體"/>
        <family val="2"/>
        <charset val="136"/>
      </rPr>
      <t>20,000)</t>
    </r>
    <phoneticPr fontId="2" type="noConversion"/>
  </si>
  <si>
    <t>月數
B</t>
    <phoneticPr fontId="2" type="noConversion"/>
  </si>
  <si>
    <t>次數
D</t>
    <phoneticPr fontId="2" type="noConversion"/>
  </si>
  <si>
    <t>業務費</t>
    <phoneticPr fontId="2" type="noConversion"/>
  </si>
  <si>
    <t>1.單一對象每次發包、委託或採購金額達新臺幣10萬元以上(含10萬元，以含營業稅金額計算)，須檢附正式委外契約文件(預算編列時可提供契約、草約或備忘錄，經費查核時仍應提供正式契約書）。</t>
    <phoneticPr fontId="2" type="noConversion"/>
  </si>
  <si>
    <t>2.兼職顧問之酬勞費，其編列上限不得超過新臺幣2萬元/人月。</t>
    <phoneticPr fontId="2" type="noConversion"/>
  </si>
  <si>
    <t>限
編
自
籌
款</t>
    <phoneticPr fontId="2" type="noConversion"/>
  </si>
  <si>
    <t>得
編
輔
導
款</t>
    <phoneticPr fontId="2" type="noConversion"/>
  </si>
  <si>
    <t>合   計</t>
    <phoneticPr fontId="2" type="noConversion"/>
  </si>
  <si>
    <t>投入人月
D=B x C</t>
    <phoneticPr fontId="2" type="noConversion"/>
  </si>
  <si>
    <t>應計入本計畫薪資
E=A x D</t>
    <phoneticPr fontId="3" type="noConversion"/>
  </si>
  <si>
    <t>金額(不含營業稅)
D=A x C</t>
    <phoneticPr fontId="3" type="noConversion"/>
  </si>
  <si>
    <t>投入月數
Ｅ=Ｃ x Ｄ</t>
    <phoneticPr fontId="2" type="noConversion"/>
  </si>
  <si>
    <t>使用費預算
Ｆ=B x Ｅ</t>
    <phoneticPr fontId="3" type="noConversion"/>
  </si>
  <si>
    <t>金額(不含營業稅)
E=A x C x D</t>
    <phoneticPr fontId="3" type="noConversion"/>
  </si>
  <si>
    <t>金額
C=A x B</t>
    <phoneticPr fontId="2" type="noConversion"/>
  </si>
  <si>
    <t>金額
D=A x B x C</t>
    <phoneticPr fontId="2" type="noConversion"/>
  </si>
  <si>
    <r>
      <rPr>
        <sz val="18"/>
        <rFont val="微軟正黑體"/>
        <family val="2"/>
        <charset val="136"/>
      </rPr>
      <t>金額單位</t>
    </r>
    <r>
      <rPr>
        <sz val="18"/>
        <rFont val="5"/>
        <family val="2"/>
      </rPr>
      <t>:</t>
    </r>
    <r>
      <rPr>
        <sz val="18"/>
        <rFont val="微軟正黑體"/>
        <family val="2"/>
        <charset val="136"/>
      </rPr>
      <t>元</t>
    </r>
    <phoneticPr fontId="3" type="noConversion"/>
  </si>
  <si>
    <r>
      <rPr>
        <b/>
        <sz val="18"/>
        <rFont val="微軟正黑體"/>
        <family val="2"/>
        <charset val="136"/>
      </rPr>
      <t>活動類型</t>
    </r>
    <phoneticPr fontId="2" type="noConversion"/>
  </si>
  <si>
    <r>
      <rPr>
        <b/>
        <sz val="18"/>
        <rFont val="微軟正黑體"/>
        <family val="2"/>
        <charset val="136"/>
      </rPr>
      <t>方式</t>
    </r>
    <phoneticPr fontId="2" type="noConversion"/>
  </si>
  <si>
    <r>
      <rPr>
        <b/>
        <sz val="18"/>
        <rFont val="微軟正黑體"/>
        <family val="2"/>
        <charset val="136"/>
      </rPr>
      <t>參與人員</t>
    </r>
    <phoneticPr fontId="2" type="noConversion"/>
  </si>
  <si>
    <r>
      <rPr>
        <b/>
        <sz val="14"/>
        <color rgb="FF000000"/>
        <rFont val="微軟正黑體"/>
        <family val="2"/>
        <charset val="136"/>
      </rPr>
      <t>預計參與人數</t>
    </r>
    <r>
      <rPr>
        <b/>
        <sz val="14"/>
        <color rgb="FF000000"/>
        <rFont val="5"/>
        <family val="2"/>
      </rPr>
      <t>(</t>
    </r>
    <r>
      <rPr>
        <b/>
        <sz val="14"/>
        <color rgb="FF000000"/>
        <rFont val="微軟正黑體"/>
        <family val="2"/>
        <charset val="136"/>
      </rPr>
      <t>每次</t>
    </r>
    <r>
      <rPr>
        <b/>
        <sz val="14"/>
        <color rgb="FF000000"/>
        <rFont val="5"/>
        <family val="2"/>
      </rPr>
      <t>)
A</t>
    </r>
    <phoneticPr fontId="2" type="noConversion"/>
  </si>
  <si>
    <r>
      <rPr>
        <b/>
        <sz val="14"/>
        <color rgb="FF000000"/>
        <rFont val="微軟正黑體"/>
        <family val="2"/>
        <charset val="136"/>
      </rPr>
      <t xml:space="preserve">辦理次數
</t>
    </r>
    <r>
      <rPr>
        <b/>
        <sz val="14"/>
        <color rgb="FF000000"/>
        <rFont val="5"/>
        <family val="2"/>
      </rPr>
      <t>B</t>
    </r>
    <phoneticPr fontId="2" type="noConversion"/>
  </si>
  <si>
    <r>
      <rPr>
        <b/>
        <sz val="14"/>
        <color rgb="FF000000"/>
        <rFont val="微軟正黑體"/>
        <family val="2"/>
        <charset val="136"/>
      </rPr>
      <t>天數</t>
    </r>
    <r>
      <rPr>
        <b/>
        <sz val="14"/>
        <color rgb="FF000000"/>
        <rFont val="5"/>
        <family val="2"/>
      </rPr>
      <t>(</t>
    </r>
    <r>
      <rPr>
        <b/>
        <sz val="14"/>
        <color rgb="FF000000"/>
        <rFont val="微軟正黑體"/>
        <family val="2"/>
        <charset val="136"/>
      </rPr>
      <t>每次</t>
    </r>
    <r>
      <rPr>
        <b/>
        <sz val="14"/>
        <color rgb="FF000000"/>
        <rFont val="5"/>
        <family val="2"/>
      </rPr>
      <t>)
C</t>
    </r>
    <phoneticPr fontId="2" type="noConversion"/>
  </si>
  <si>
    <r>
      <rPr>
        <b/>
        <sz val="14"/>
        <rFont val="微軟正黑體"/>
        <family val="2"/>
        <charset val="136"/>
      </rPr>
      <t>每天</t>
    </r>
    <phoneticPr fontId="2" type="noConversion"/>
  </si>
  <si>
    <r>
      <rPr>
        <b/>
        <sz val="14"/>
        <rFont val="微軟正黑體"/>
        <family val="2"/>
        <charset val="136"/>
      </rPr>
      <t>金額</t>
    </r>
    <r>
      <rPr>
        <b/>
        <sz val="14"/>
        <rFont val="5"/>
        <family val="2"/>
      </rPr>
      <t>(</t>
    </r>
    <r>
      <rPr>
        <b/>
        <sz val="14"/>
        <rFont val="微軟正黑體"/>
        <family val="2"/>
        <charset val="136"/>
      </rPr>
      <t>不含營業稅</t>
    </r>
    <r>
      <rPr>
        <b/>
        <sz val="14"/>
        <rFont val="5"/>
        <family val="2"/>
      </rPr>
      <t>)
G=((D x E)+F)x A x B x C</t>
    </r>
    <phoneticPr fontId="3" type="noConversion"/>
  </si>
  <si>
    <r>
      <rPr>
        <b/>
        <sz val="18"/>
        <rFont val="微軟正黑體"/>
        <family val="2"/>
        <charset val="136"/>
      </rPr>
      <t>對照計畫書查核點</t>
    </r>
  </si>
  <si>
    <r>
      <rPr>
        <b/>
        <sz val="14"/>
        <color rgb="FF000000"/>
        <rFont val="微軟正黑體"/>
        <family val="2"/>
        <charset val="136"/>
      </rPr>
      <t xml:space="preserve">餐費
</t>
    </r>
    <r>
      <rPr>
        <b/>
        <sz val="14"/>
        <color rgb="FF000000"/>
        <rFont val="5"/>
        <family val="2"/>
      </rPr>
      <t>(</t>
    </r>
    <r>
      <rPr>
        <b/>
        <sz val="14"/>
        <color rgb="FF000000"/>
        <rFont val="微軟正黑體"/>
        <family val="2"/>
        <charset val="136"/>
      </rPr>
      <t>每人</t>
    </r>
    <r>
      <rPr>
        <b/>
        <sz val="14"/>
        <color rgb="FF000000"/>
        <rFont val="5"/>
        <family val="2"/>
      </rPr>
      <t>/</t>
    </r>
    <r>
      <rPr>
        <b/>
        <sz val="14"/>
        <color rgb="FF000000"/>
        <rFont val="微軟正黑體"/>
        <family val="2"/>
        <charset val="136"/>
      </rPr>
      <t>每餐</t>
    </r>
    <r>
      <rPr>
        <b/>
        <sz val="14"/>
        <color rgb="FF000000"/>
        <rFont val="5"/>
        <family val="2"/>
      </rPr>
      <t xml:space="preserve">)
D
</t>
    </r>
    <phoneticPr fontId="2" type="noConversion"/>
  </si>
  <si>
    <r>
      <rPr>
        <b/>
        <sz val="14"/>
        <color rgb="FF000000"/>
        <rFont val="微軟正黑體"/>
        <family val="2"/>
        <charset val="136"/>
      </rPr>
      <t xml:space="preserve">供餐
次數
</t>
    </r>
    <r>
      <rPr>
        <b/>
        <sz val="14"/>
        <color rgb="FF000000"/>
        <rFont val="5"/>
        <family val="2"/>
      </rPr>
      <t xml:space="preserve">E
</t>
    </r>
    <phoneticPr fontId="2" type="noConversion"/>
  </si>
  <si>
    <r>
      <rPr>
        <b/>
        <sz val="14"/>
        <color rgb="FF000000"/>
        <rFont val="微軟正黑體"/>
        <family val="2"/>
        <charset val="136"/>
      </rPr>
      <t xml:space="preserve">茶點費
</t>
    </r>
    <r>
      <rPr>
        <b/>
        <sz val="14"/>
        <color rgb="FF000000"/>
        <rFont val="5"/>
        <family val="2"/>
      </rPr>
      <t>(</t>
    </r>
    <r>
      <rPr>
        <b/>
        <sz val="14"/>
        <color rgb="FF000000"/>
        <rFont val="微軟正黑體"/>
        <family val="2"/>
        <charset val="136"/>
      </rPr>
      <t>每人</t>
    </r>
    <r>
      <rPr>
        <b/>
        <sz val="14"/>
        <color rgb="FF000000"/>
        <rFont val="5"/>
        <family val="2"/>
      </rPr>
      <t>/</t>
    </r>
    <r>
      <rPr>
        <b/>
        <sz val="14"/>
        <color rgb="FF000000"/>
        <rFont val="微軟正黑體"/>
        <family val="2"/>
        <charset val="136"/>
      </rPr>
      <t>每天</t>
    </r>
    <r>
      <rPr>
        <b/>
        <sz val="14"/>
        <color rgb="FF000000"/>
        <rFont val="5"/>
        <family val="2"/>
      </rPr>
      <t>)
F</t>
    </r>
    <phoneticPr fontId="2" type="noConversion"/>
  </si>
  <si>
    <r>
      <rPr>
        <sz val="18"/>
        <rFont val="微軟正黑體"/>
        <family val="2"/>
        <charset val="136"/>
      </rPr>
      <t>訓練</t>
    </r>
    <phoneticPr fontId="2" type="noConversion"/>
  </si>
  <si>
    <r>
      <rPr>
        <sz val="14"/>
        <rFont val="微軟正黑體"/>
        <family val="2"/>
        <charset val="136"/>
      </rPr>
      <t>內部</t>
    </r>
    <phoneticPr fontId="2" type="noConversion"/>
  </si>
  <si>
    <r>
      <rPr>
        <sz val="14"/>
        <rFont val="微軟正黑體"/>
        <family val="2"/>
        <charset val="136"/>
      </rPr>
      <t>內部人員為主</t>
    </r>
  </si>
  <si>
    <r>
      <rPr>
        <sz val="18"/>
        <rFont val="微軟正黑體"/>
        <family val="2"/>
        <charset val="136"/>
      </rPr>
      <t>辦理</t>
    </r>
    <r>
      <rPr>
        <sz val="18"/>
        <rFont val="5"/>
        <family val="2"/>
      </rPr>
      <t>XXX</t>
    </r>
    <r>
      <rPr>
        <sz val="18"/>
        <rFont val="微軟正黑體"/>
        <family val="2"/>
        <charset val="136"/>
      </rPr>
      <t>教育訓練</t>
    </r>
    <phoneticPr fontId="2" type="noConversion"/>
  </si>
  <si>
    <r>
      <rPr>
        <sz val="18"/>
        <rFont val="微軟正黑體"/>
        <family val="2"/>
        <charset val="136"/>
      </rPr>
      <t>異地見習</t>
    </r>
    <phoneticPr fontId="2" type="noConversion"/>
  </si>
  <si>
    <r>
      <rPr>
        <sz val="14"/>
        <rFont val="微軟正黑體"/>
        <family val="2"/>
        <charset val="136"/>
      </rPr>
      <t>外部</t>
    </r>
    <phoneticPr fontId="2" type="noConversion"/>
  </si>
  <si>
    <r>
      <rPr>
        <sz val="14"/>
        <rFont val="微軟正黑體"/>
        <family val="2"/>
        <charset val="136"/>
      </rPr>
      <t>外部人員為主</t>
    </r>
  </si>
  <si>
    <r>
      <rPr>
        <sz val="18"/>
        <rFont val="微軟正黑體"/>
        <family val="2"/>
        <charset val="136"/>
      </rPr>
      <t>辦理</t>
    </r>
    <r>
      <rPr>
        <sz val="18"/>
        <rFont val="5"/>
        <family val="2"/>
      </rPr>
      <t>XXX</t>
    </r>
    <r>
      <rPr>
        <sz val="18"/>
        <rFont val="微軟正黑體"/>
        <family val="2"/>
        <charset val="136"/>
      </rPr>
      <t>工作坊</t>
    </r>
    <phoneticPr fontId="2" type="noConversion"/>
  </si>
  <si>
    <r>
      <rPr>
        <sz val="14"/>
        <rFont val="微軟正黑體"/>
        <family val="2"/>
        <charset val="136"/>
      </rPr>
      <t>內部</t>
    </r>
  </si>
  <si>
    <r>
      <rPr>
        <b/>
        <sz val="18"/>
        <rFont val="微軟正黑體"/>
        <family val="2"/>
        <charset val="136"/>
      </rPr>
      <t>合</t>
    </r>
    <r>
      <rPr>
        <b/>
        <sz val="18"/>
        <rFont val="5"/>
        <family val="2"/>
      </rPr>
      <t xml:space="preserve">   </t>
    </r>
    <r>
      <rPr>
        <b/>
        <sz val="18"/>
        <rFont val="微軟正黑體"/>
        <family val="2"/>
        <charset val="136"/>
      </rPr>
      <t>計</t>
    </r>
    <phoneticPr fontId="2" type="noConversion"/>
  </si>
  <si>
    <t>金額
(不含營業稅)
C=A x B</t>
    <phoneticPr fontId="3" type="noConversion"/>
  </si>
  <si>
    <t>金額
(不含營業稅)
G=((C-1) x E+C x D+G) x A+B</t>
    <phoneticPr fontId="3" type="noConversion"/>
  </si>
  <si>
    <t>金額
(不含營業稅)
G=((C-1) x E+B+D )x A x F</t>
    <phoneticPr fontId="3" type="noConversion"/>
  </si>
  <si>
    <t>合計</t>
    <phoneticPr fontId="2" type="noConversion"/>
  </si>
  <si>
    <t>檢查結果</t>
    <phoneticPr fontId="2" type="noConversion"/>
  </si>
  <si>
    <t>設有公式請勿填寫</t>
    <phoneticPr fontId="2" type="noConversion"/>
  </si>
  <si>
    <t>可填寫</t>
    <phoneticPr fontId="2" type="noConversion"/>
  </si>
  <si>
    <t>下拉式選單</t>
    <phoneticPr fontId="2" type="noConversion"/>
  </si>
  <si>
    <t>提醒檢查修正</t>
    <phoneticPr fontId="2" type="noConversion"/>
  </si>
  <si>
    <t>出現數字要檢查</t>
    <phoneticPr fontId="2" type="noConversion"/>
  </si>
  <si>
    <t>解鎖密碼</t>
    <phoneticPr fontId="2" type="noConversion"/>
  </si>
  <si>
    <t>非必要不要使用</t>
    <phoneticPr fontId="2" type="noConversion"/>
  </si>
  <si>
    <t>提醒注意</t>
    <phoneticPr fontId="2" type="noConversion"/>
  </si>
  <si>
    <t>2.預算編列為未稅金額，例如本項設備購置取得應稅發票(含稅金額100,000元)，因已達10萬元，故需提供契約書，編列預算時金額請列95,238元(100,000/1.05=95,238)，上表須提供契約書之提示，因無法事前知悉該筆支出係取得發票或收據，係以預算編列金額進行提示，實際報支時，請依規定辦理。</t>
    <phoneticPr fontId="2" type="noConversion"/>
  </si>
  <si>
    <t>2.預算編列為未稅金額，例如本項委託案會取得應稅發票(含稅金額100,000元)，因已達10萬元，故需提供契約書，編列預算時金額請列95,238元(100,000/1.05=95,238)，上表須提供契約書之提示，因無法事前知悉該筆支出係取得發票或收據，係以預算編列金額進行提示，實際報支時，請依規定辦理。</t>
    <phoneticPr fontId="2" type="noConversion"/>
  </si>
  <si>
    <t>雙方蓋章確認之報價單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</si>
</sst>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0.0%"/>
    <numFmt numFmtId="178" formatCode="_(* #,##0.00_);_(* \(#,##0.00\);_(* &quot;-&quot;??_);_(@_)"/>
    <numFmt numFmtId="179" formatCode="_-* #,##0.00_-;\-* #,##0.00_-;_-* &quot;-&quot;_-;_-@_-"/>
    <numFmt numFmtId="180" formatCode="&quot;NT$&quot;#,##0;[Red]\-&quot;NT$&quot;#,##0"/>
    <numFmt numFmtId="181" formatCode="&quot; &quot;#,##0&quot; &quot;;&quot;-&quot;#,##0&quot; &quot;;&quot; - &quot;;&quot; &quot;@&quot; &quot;"/>
    <numFmt numFmtId="182" formatCode="_(* #,##0_);_(* \(#,##0\);_(* &quot;-&quot;??_);_(@_)"/>
    <numFmt numFmtId="183" formatCode="_-* #,##0.0_-;\-* #,##0.0_-;_-* &quot;-&quot;_-;_-@_-"/>
    <numFmt numFmtId="184" formatCode="[$-800404]e/m/d;@"/>
    <numFmt numFmtId="185" formatCode="#,##0_);[Red]\(#,##0\)"/>
    <numFmt numFmtId="186" formatCode="#,##0_ "/>
  </numFmts>
  <fonts count="43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6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MS Sans Serif"/>
      <family val="2"/>
    </font>
    <font>
      <sz val="13"/>
      <name val="微軟正黑體"/>
      <family val="2"/>
      <charset val="136"/>
    </font>
    <font>
      <sz val="18"/>
      <name val="微軟正黑體"/>
      <family val="2"/>
      <charset val="136"/>
    </font>
    <font>
      <b/>
      <sz val="18"/>
      <name val="微軟正黑體"/>
      <family val="2"/>
      <charset val="136"/>
    </font>
    <font>
      <sz val="14"/>
      <name val="微軟正黑體"/>
      <family val="2"/>
      <charset val="136"/>
    </font>
    <font>
      <sz val="13"/>
      <color rgb="FF000000"/>
      <name val="微軟正黑體"/>
      <family val="2"/>
      <charset val="136"/>
    </font>
    <font>
      <sz val="12"/>
      <color rgb="FF000000"/>
      <name val="Times New Roman"/>
      <family val="1"/>
    </font>
    <font>
      <sz val="18"/>
      <color indexed="8"/>
      <name val="微軟正黑體"/>
      <family val="2"/>
      <charset val="136"/>
    </font>
    <font>
      <sz val="12"/>
      <name val="新細明體"/>
      <family val="1"/>
      <charset val="136"/>
    </font>
    <font>
      <b/>
      <sz val="18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8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7"/>
      <color rgb="FF001D35"/>
      <name val="Arial"/>
      <family val="2"/>
    </font>
    <font>
      <sz val="7"/>
      <color rgb="FF001D35"/>
      <name val="Arial"/>
      <family val="2"/>
    </font>
    <font>
      <sz val="18"/>
      <color theme="0"/>
      <name val="微軟正黑體"/>
      <family val="2"/>
      <charset val="136"/>
    </font>
    <font>
      <b/>
      <sz val="18"/>
      <color rgb="FF000000"/>
      <name val="Arial Unicode MS"/>
      <family val="2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b/>
      <sz val="14"/>
      <name val="微軟正黑體"/>
      <family val="2"/>
      <charset val="136"/>
    </font>
    <font>
      <b/>
      <vertAlign val="superscript"/>
      <sz val="14"/>
      <name val="微軟正黑體"/>
      <family val="2"/>
      <charset val="136"/>
    </font>
    <font>
      <b/>
      <sz val="12"/>
      <name val="Arial Unicode MS"/>
      <family val="2"/>
      <charset val="136"/>
    </font>
    <font>
      <b/>
      <sz val="14"/>
      <color rgb="FF000000"/>
      <name val="微軟正黑體"/>
      <family val="2"/>
      <charset val="136"/>
    </font>
    <font>
      <b/>
      <sz val="14"/>
      <name val="Arial Unicode MS"/>
      <family val="2"/>
      <charset val="136"/>
    </font>
    <font>
      <b/>
      <sz val="18"/>
      <name val="5"/>
    </font>
    <font>
      <sz val="18"/>
      <name val="5"/>
    </font>
    <font>
      <sz val="12"/>
      <name val="5"/>
    </font>
    <font>
      <sz val="18"/>
      <name val="5"/>
      <family val="2"/>
    </font>
    <font>
      <b/>
      <sz val="18"/>
      <name val="5"/>
      <family val="2"/>
    </font>
    <font>
      <b/>
      <sz val="14"/>
      <color rgb="FF000000"/>
      <name val="5"/>
      <family val="2"/>
    </font>
    <font>
      <b/>
      <sz val="14"/>
      <name val="5"/>
      <family val="2"/>
    </font>
    <font>
      <sz val="12"/>
      <name val="5"/>
      <family val="2"/>
    </font>
    <font>
      <sz val="14"/>
      <name val="5"/>
      <family val="2"/>
    </font>
    <font>
      <sz val="12"/>
      <name val="細明體"/>
      <family val="3"/>
      <charset val="136"/>
    </font>
    <font>
      <sz val="12"/>
      <color theme="6" tint="0.3999755851924192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7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7" fillId="0" borderId="0"/>
    <xf numFmtId="0" fontId="1" fillId="0" borderId="0"/>
    <xf numFmtId="0" fontId="13" fillId="0" borderId="0" applyNumberFormat="0" applyFont="0" applyBorder="0" applyProtection="0"/>
    <xf numFmtId="0" fontId="13" fillId="0" borderId="0"/>
    <xf numFmtId="0" fontId="15" fillId="0" borderId="0"/>
    <xf numFmtId="0" fontId="1" fillId="0" borderId="0"/>
    <xf numFmtId="43" fontId="15" fillId="0" borderId="0" applyFont="0" applyFill="0" applyBorder="0" applyAlignment="0" applyProtection="0">
      <alignment vertical="center"/>
    </xf>
    <xf numFmtId="180" fontId="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15">
    <xf numFmtId="0" fontId="0" fillId="0" borderId="0" xfId="0"/>
    <xf numFmtId="0" fontId="5" fillId="0" borderId="0" xfId="0" applyFont="1"/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6" fillId="0" borderId="29" xfId="6" applyFont="1" applyBorder="1" applyAlignment="1">
      <alignment horizontal="center" vertical="center"/>
    </xf>
    <xf numFmtId="0" fontId="16" fillId="0" borderId="30" xfId="6" applyFont="1" applyBorder="1" applyAlignment="1">
      <alignment horizontal="center" vertical="center" wrapText="1"/>
    </xf>
    <xf numFmtId="0" fontId="16" fillId="0" borderId="0" xfId="6" applyFont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1" fillId="5" borderId="1" xfId="0" applyFont="1" applyFill="1" applyBorder="1" applyAlignment="1">
      <alignment vertical="center" wrapText="1"/>
    </xf>
    <xf numFmtId="0" fontId="16" fillId="0" borderId="29" xfId="6" applyFont="1" applyBorder="1" applyAlignment="1">
      <alignment horizontal="center" vertical="center" wrapText="1"/>
    </xf>
    <xf numFmtId="0" fontId="10" fillId="0" borderId="14" xfId="0" quotePrefix="1" applyFont="1" applyBorder="1" applyAlignment="1">
      <alignment horizontal="center" vertical="center" wrapText="1"/>
    </xf>
    <xf numFmtId="182" fontId="16" fillId="0" borderId="29" xfId="1" applyNumberFormat="1" applyFont="1" applyBorder="1" applyAlignment="1">
      <alignment horizontal="center" vertical="center" wrapText="1"/>
    </xf>
    <xf numFmtId="0" fontId="27" fillId="7" borderId="61" xfId="0" applyFont="1" applyFill="1" applyBorder="1" applyAlignment="1">
      <alignment horizontal="center" vertical="center" wrapText="1"/>
    </xf>
    <xf numFmtId="0" fontId="27" fillId="7" borderId="62" xfId="0" applyFont="1" applyFill="1" applyBorder="1" applyAlignment="1">
      <alignment horizontal="center" vertical="center" wrapText="1"/>
    </xf>
    <xf numFmtId="0" fontId="28" fillId="7" borderId="6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4" borderId="62" xfId="0" applyFont="1" applyFill="1" applyBorder="1" applyAlignment="1">
      <alignment horizontal="center" vertical="center" wrapText="1"/>
    </xf>
    <xf numFmtId="176" fontId="6" fillId="0" borderId="58" xfId="2" applyFont="1" applyBorder="1" applyAlignment="1">
      <alignment horizontal="center" vertical="center" wrapText="1"/>
    </xf>
    <xf numFmtId="9" fontId="27" fillId="0" borderId="1" xfId="1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176" fontId="27" fillId="3" borderId="1" xfId="2" applyFont="1" applyFill="1" applyBorder="1" applyAlignment="1">
      <alignment vertical="center"/>
    </xf>
    <xf numFmtId="41" fontId="27" fillId="3" borderId="1" xfId="2" applyNumberFormat="1" applyFont="1" applyFill="1" applyBorder="1" applyAlignment="1">
      <alignment vertical="center"/>
    </xf>
    <xf numFmtId="41" fontId="27" fillId="0" borderId="3" xfId="2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9" fontId="27" fillId="3" borderId="1" xfId="11" applyFont="1" applyFill="1" applyBorder="1" applyAlignment="1">
      <alignment vertical="center"/>
    </xf>
    <xf numFmtId="41" fontId="27" fillId="4" borderId="0" xfId="0" applyNumberFormat="1" applyFont="1" applyFill="1" applyAlignment="1">
      <alignment vertical="center"/>
    </xf>
    <xf numFmtId="0" fontId="11" fillId="3" borderId="62" xfId="0" applyFont="1" applyFill="1" applyBorder="1" applyAlignment="1">
      <alignment horizontal="center" vertical="center" wrapText="1"/>
    </xf>
    <xf numFmtId="176" fontId="6" fillId="0" borderId="8" xfId="2" applyFont="1" applyBorder="1" applyAlignment="1">
      <alignment horizontal="center" vertical="center" wrapText="1"/>
    </xf>
    <xf numFmtId="176" fontId="27" fillId="3" borderId="1" xfId="2" applyFont="1" applyFill="1" applyBorder="1" applyAlignment="1">
      <alignment horizontal="left" vertical="center"/>
    </xf>
    <xf numFmtId="43" fontId="27" fillId="0" borderId="0" xfId="0" applyNumberFormat="1" applyFont="1" applyAlignment="1">
      <alignment vertical="center"/>
    </xf>
    <xf numFmtId="9" fontId="27" fillId="0" borderId="0" xfId="11" applyFont="1" applyAlignment="1">
      <alignment vertical="center"/>
    </xf>
    <xf numFmtId="176" fontId="27" fillId="4" borderId="1" xfId="2" applyFont="1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right" vertical="center"/>
    </xf>
    <xf numFmtId="0" fontId="27" fillId="9" borderId="0" xfId="0" applyFont="1" applyFill="1" applyAlignment="1">
      <alignment vertical="center"/>
    </xf>
    <xf numFmtId="0" fontId="16" fillId="0" borderId="73" xfId="6" applyFont="1" applyBorder="1" applyAlignment="1">
      <alignment horizontal="center" vertical="center" wrapText="1"/>
    </xf>
    <xf numFmtId="176" fontId="27" fillId="3" borderId="1" xfId="2" applyFont="1" applyFill="1" applyBorder="1" applyAlignment="1">
      <alignment horizontal="center" vertical="center"/>
    </xf>
    <xf numFmtId="176" fontId="27" fillId="0" borderId="0" xfId="2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176" fontId="27" fillId="0" borderId="4" xfId="2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41" fontId="9" fillId="2" borderId="10" xfId="0" applyNumberFormat="1" applyFont="1" applyFill="1" applyBorder="1" applyAlignment="1">
      <alignment vertical="center"/>
    </xf>
    <xf numFmtId="178" fontId="9" fillId="2" borderId="10" xfId="1" applyFont="1" applyFill="1" applyBorder="1" applyAlignment="1">
      <alignment vertical="center"/>
    </xf>
    <xf numFmtId="178" fontId="9" fillId="0" borderId="10" xfId="1" applyFont="1" applyFill="1" applyBorder="1" applyAlignment="1">
      <alignment vertical="center"/>
    </xf>
    <xf numFmtId="41" fontId="9" fillId="0" borderId="11" xfId="0" applyNumberFormat="1" applyFont="1" applyBorder="1" applyAlignment="1">
      <alignment vertical="center"/>
    </xf>
    <xf numFmtId="179" fontId="9" fillId="0" borderId="44" xfId="0" applyNumberFormat="1" applyFont="1" applyBorder="1" applyAlignment="1">
      <alignment horizontal="centerContinuous" vertical="center"/>
    </xf>
    <xf numFmtId="41" fontId="9" fillId="0" borderId="13" xfId="0" applyNumberFormat="1" applyFont="1" applyBorder="1" applyAlignment="1">
      <alignment horizontal="centerContinuous" vertical="center"/>
    </xf>
    <xf numFmtId="179" fontId="9" fillId="0" borderId="58" xfId="0" applyNumberFormat="1" applyFont="1" applyBorder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8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82" fontId="9" fillId="0" borderId="5" xfId="1" applyNumberFormat="1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/>
    </xf>
    <xf numFmtId="182" fontId="9" fillId="2" borderId="24" xfId="1" applyNumberFormat="1" applyFont="1" applyFill="1" applyBorder="1" applyAlignment="1">
      <alignment horizontal="center" vertical="center"/>
    </xf>
    <xf numFmtId="182" fontId="9" fillId="2" borderId="26" xfId="1" applyNumberFormat="1" applyFont="1" applyFill="1" applyBorder="1" applyAlignment="1">
      <alignment horizontal="center" vertical="center"/>
    </xf>
    <xf numFmtId="182" fontId="9" fillId="2" borderId="26" xfId="1" applyNumberFormat="1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/>
    </xf>
    <xf numFmtId="182" fontId="9" fillId="2" borderId="27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182" fontId="9" fillId="0" borderId="19" xfId="1" applyNumberFormat="1" applyFont="1" applyBorder="1" applyAlignment="1">
      <alignment horizontal="centerContinuous" vertical="center"/>
    </xf>
    <xf numFmtId="41" fontId="9" fillId="0" borderId="21" xfId="0" applyNumberFormat="1" applyFont="1" applyBorder="1" applyAlignment="1">
      <alignment vertical="center"/>
    </xf>
    <xf numFmtId="9" fontId="9" fillId="0" borderId="14" xfId="1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9" fontId="9" fillId="0" borderId="14" xfId="11" applyFont="1" applyBorder="1" applyAlignment="1">
      <alignment vertical="center"/>
    </xf>
    <xf numFmtId="182" fontId="9" fillId="0" borderId="0" xfId="1" applyNumberFormat="1" applyFont="1" applyAlignment="1">
      <alignment vertical="center"/>
    </xf>
    <xf numFmtId="185" fontId="9" fillId="3" borderId="25" xfId="1" applyNumberFormat="1" applyFont="1" applyFill="1" applyBorder="1" applyAlignment="1">
      <alignment horizontal="right" vertical="center"/>
    </xf>
    <xf numFmtId="185" fontId="9" fillId="3" borderId="17" xfId="0" applyNumberFormat="1" applyFont="1" applyFill="1" applyBorder="1" applyAlignment="1">
      <alignment horizontal="right" vertical="center"/>
    </xf>
    <xf numFmtId="185" fontId="9" fillId="2" borderId="21" xfId="1" applyNumberFormat="1" applyFont="1" applyFill="1" applyBorder="1" applyAlignment="1">
      <alignment horizontal="right" vertical="center"/>
    </xf>
    <xf numFmtId="185" fontId="9" fillId="0" borderId="21" xfId="0" applyNumberFormat="1" applyFont="1" applyBorder="1" applyAlignment="1">
      <alignment vertical="center"/>
    </xf>
    <xf numFmtId="0" fontId="9" fillId="2" borderId="48" xfId="0" quotePrefix="1" applyFont="1" applyFill="1" applyBorder="1" applyAlignment="1">
      <alignment horizontal="left" vertical="center"/>
    </xf>
    <xf numFmtId="0" fontId="9" fillId="2" borderId="41" xfId="0" applyFont="1" applyFill="1" applyBorder="1" applyAlignment="1">
      <alignment vertical="center"/>
    </xf>
    <xf numFmtId="41" fontId="9" fillId="2" borderId="41" xfId="0" applyNumberFormat="1" applyFont="1" applyFill="1" applyBorder="1" applyAlignment="1">
      <alignment vertical="center"/>
    </xf>
    <xf numFmtId="41" fontId="9" fillId="0" borderId="41" xfId="0" applyNumberFormat="1" applyFont="1" applyBorder="1" applyAlignment="1">
      <alignment vertical="center"/>
    </xf>
    <xf numFmtId="183" fontId="9" fillId="0" borderId="41" xfId="0" applyNumberFormat="1" applyFont="1" applyBorder="1" applyAlignment="1">
      <alignment vertical="center"/>
    </xf>
    <xf numFmtId="179" fontId="9" fillId="2" borderId="41" xfId="0" applyNumberFormat="1" applyFont="1" applyFill="1" applyBorder="1" applyAlignment="1">
      <alignment vertical="center"/>
    </xf>
    <xf numFmtId="0" fontId="9" fillId="2" borderId="18" xfId="0" quotePrefix="1" applyFont="1" applyFill="1" applyBorder="1" applyAlignment="1">
      <alignment horizontal="left" vertical="center"/>
    </xf>
    <xf numFmtId="0" fontId="9" fillId="2" borderId="42" xfId="0" applyFont="1" applyFill="1" applyBorder="1" applyAlignment="1">
      <alignment vertical="center"/>
    </xf>
    <xf numFmtId="41" fontId="9" fillId="2" borderId="42" xfId="0" applyNumberFormat="1" applyFont="1" applyFill="1" applyBorder="1" applyAlignment="1">
      <alignment vertical="center"/>
    </xf>
    <xf numFmtId="41" fontId="9" fillId="0" borderId="42" xfId="0" applyNumberFormat="1" applyFont="1" applyBorder="1" applyAlignment="1">
      <alignment vertical="center"/>
    </xf>
    <xf numFmtId="183" fontId="9" fillId="0" borderId="42" xfId="0" applyNumberFormat="1" applyFont="1" applyBorder="1" applyAlignment="1">
      <alignment vertical="center"/>
    </xf>
    <xf numFmtId="179" fontId="9" fillId="2" borderId="42" xfId="0" applyNumberFormat="1" applyFont="1" applyFill="1" applyBorder="1" applyAlignment="1">
      <alignment vertical="center"/>
    </xf>
    <xf numFmtId="0" fontId="14" fillId="0" borderId="45" xfId="0" applyFont="1" applyBorder="1" applyAlignment="1">
      <alignment horizontal="left" vertical="center"/>
    </xf>
    <xf numFmtId="41" fontId="9" fillId="0" borderId="13" xfId="0" applyNumberFormat="1" applyFont="1" applyBorder="1" applyAlignment="1">
      <alignment vertical="center"/>
    </xf>
    <xf numFmtId="0" fontId="9" fillId="2" borderId="23" xfId="0" quotePrefix="1" applyFont="1" applyFill="1" applyBorder="1" applyAlignment="1">
      <alignment horizontal="left" vertical="center"/>
    </xf>
    <xf numFmtId="0" fontId="9" fillId="2" borderId="24" xfId="0" applyFont="1" applyFill="1" applyBorder="1" applyAlignment="1">
      <alignment vertical="center"/>
    </xf>
    <xf numFmtId="41" fontId="9" fillId="0" borderId="24" xfId="0" applyNumberFormat="1" applyFont="1" applyBorder="1" applyAlignment="1">
      <alignment vertical="center"/>
    </xf>
    <xf numFmtId="1" fontId="9" fillId="2" borderId="24" xfId="0" applyNumberFormat="1" applyFont="1" applyFill="1" applyBorder="1" applyAlignment="1">
      <alignment vertical="center"/>
    </xf>
    <xf numFmtId="2" fontId="9" fillId="2" borderId="24" xfId="0" applyNumberFormat="1" applyFont="1" applyFill="1" applyBorder="1" applyAlignment="1">
      <alignment vertical="center"/>
    </xf>
    <xf numFmtId="2" fontId="9" fillId="0" borderId="53" xfId="0" applyNumberFormat="1" applyFont="1" applyBorder="1" applyAlignment="1">
      <alignment vertical="center"/>
    </xf>
    <xf numFmtId="1" fontId="9" fillId="2" borderId="42" xfId="0" applyNumberFormat="1" applyFont="1" applyFill="1" applyBorder="1" applyAlignment="1">
      <alignment vertical="center"/>
    </xf>
    <xf numFmtId="2" fontId="9" fillId="2" borderId="42" xfId="0" applyNumberFormat="1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1" fontId="9" fillId="0" borderId="69" xfId="0" applyNumberFormat="1" applyFont="1" applyBorder="1" applyAlignment="1">
      <alignment vertical="center"/>
    </xf>
    <xf numFmtId="41" fontId="9" fillId="0" borderId="70" xfId="0" applyNumberFormat="1" applyFont="1" applyBorder="1" applyAlignment="1">
      <alignment vertical="center"/>
    </xf>
    <xf numFmtId="41" fontId="9" fillId="0" borderId="25" xfId="0" applyNumberFormat="1" applyFont="1" applyBorder="1" applyAlignment="1">
      <alignment vertical="center"/>
    </xf>
    <xf numFmtId="0" fontId="16" fillId="0" borderId="76" xfId="6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0" borderId="20" xfId="0" applyFont="1" applyBorder="1" applyAlignment="1">
      <alignment horizontal="centerContinuous" vertical="center"/>
    </xf>
    <xf numFmtId="0" fontId="9" fillId="3" borderId="6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2" borderId="1" xfId="0" quotePrefix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78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 wrapText="1"/>
    </xf>
    <xf numFmtId="0" fontId="10" fillId="0" borderId="74" xfId="0" quotePrefix="1" applyFont="1" applyBorder="1" applyAlignment="1">
      <alignment horizontal="center" vertical="center"/>
    </xf>
    <xf numFmtId="0" fontId="16" fillId="0" borderId="79" xfId="6" applyFont="1" applyBorder="1" applyAlignment="1">
      <alignment horizontal="center" vertical="center" wrapText="1"/>
    </xf>
    <xf numFmtId="0" fontId="9" fillId="2" borderId="9" xfId="0" quotePrefix="1" applyFont="1" applyFill="1" applyBorder="1" applyAlignment="1">
      <alignment horizontal="left" vertical="center"/>
    </xf>
    <xf numFmtId="41" fontId="9" fillId="2" borderId="11" xfId="0" applyNumberFormat="1" applyFont="1" applyFill="1" applyBorder="1" applyAlignment="1">
      <alignment vertical="center"/>
    </xf>
    <xf numFmtId="0" fontId="10" fillId="0" borderId="72" xfId="0" applyFont="1" applyBorder="1" applyAlignment="1">
      <alignment horizontal="centerContinuous" vertical="center"/>
    </xf>
    <xf numFmtId="0" fontId="9" fillId="0" borderId="72" xfId="0" applyFont="1" applyBorder="1" applyAlignment="1">
      <alignment vertical="center"/>
    </xf>
    <xf numFmtId="0" fontId="22" fillId="3" borderId="14" xfId="0" applyFont="1" applyFill="1" applyBorder="1" applyAlignment="1" applyProtection="1">
      <alignment vertical="center"/>
      <protection hidden="1"/>
    </xf>
    <xf numFmtId="0" fontId="9" fillId="2" borderId="78" xfId="0" applyFont="1" applyFill="1" applyBorder="1" applyAlignment="1">
      <alignment horizontal="left" vertical="center"/>
    </xf>
    <xf numFmtId="0" fontId="9" fillId="2" borderId="74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182" fontId="9" fillId="2" borderId="74" xfId="1" applyNumberFormat="1" applyFont="1" applyFill="1" applyBorder="1" applyAlignment="1">
      <alignment horizontal="center" vertical="center"/>
    </xf>
    <xf numFmtId="0" fontId="22" fillId="3" borderId="74" xfId="0" applyFont="1" applyFill="1" applyBorder="1" applyAlignment="1" applyProtection="1">
      <alignment vertical="center"/>
      <protection hidden="1"/>
    </xf>
    <xf numFmtId="178" fontId="9" fillId="2" borderId="79" xfId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182" fontId="9" fillId="2" borderId="1" xfId="1" applyNumberFormat="1" applyFont="1" applyFill="1" applyBorder="1" applyAlignment="1">
      <alignment horizontal="center" vertical="center"/>
    </xf>
    <xf numFmtId="178" fontId="9" fillId="2" borderId="11" xfId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9" fillId="2" borderId="80" xfId="0" applyFont="1" applyFill="1" applyBorder="1" applyAlignment="1">
      <alignment vertical="center"/>
    </xf>
    <xf numFmtId="0" fontId="9" fillId="2" borderId="72" xfId="0" applyFont="1" applyFill="1" applyBorder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182" fontId="9" fillId="2" borderId="72" xfId="1" applyNumberFormat="1" applyFont="1" applyFill="1" applyBorder="1" applyAlignment="1">
      <alignment horizontal="center" vertical="center"/>
    </xf>
    <xf numFmtId="178" fontId="9" fillId="2" borderId="13" xfId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41" fontId="9" fillId="0" borderId="27" xfId="0" applyNumberFormat="1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2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3" quotePrefix="1" applyFont="1" applyAlignment="1">
      <alignment horizontal="right" vertical="center"/>
    </xf>
    <xf numFmtId="177" fontId="8" fillId="0" borderId="0" xfId="3" applyNumberFormat="1" applyFont="1" applyAlignment="1">
      <alignment vertical="center"/>
    </xf>
    <xf numFmtId="0" fontId="19" fillId="0" borderId="0" xfId="6" applyFont="1" applyAlignment="1">
      <alignment vertical="center"/>
    </xf>
    <xf numFmtId="0" fontId="18" fillId="0" borderId="28" xfId="6" applyFont="1" applyBorder="1" applyAlignment="1">
      <alignment vertical="center"/>
    </xf>
    <xf numFmtId="0" fontId="18" fillId="0" borderId="0" xfId="6" applyFont="1" applyAlignment="1">
      <alignment vertical="center"/>
    </xf>
    <xf numFmtId="0" fontId="18" fillId="0" borderId="0" xfId="6" applyFont="1" applyAlignment="1">
      <alignment horizontal="right" vertical="center"/>
    </xf>
    <xf numFmtId="181" fontId="18" fillId="2" borderId="33" xfId="6" applyNumberFormat="1" applyFont="1" applyFill="1" applyBorder="1" applyAlignment="1">
      <alignment vertical="center"/>
    </xf>
    <xf numFmtId="181" fontId="18" fillId="2" borderId="35" xfId="6" applyNumberFormat="1" applyFont="1" applyFill="1" applyBorder="1" applyAlignment="1">
      <alignment vertical="center"/>
    </xf>
    <xf numFmtId="0" fontId="18" fillId="2" borderId="34" xfId="6" applyFont="1" applyFill="1" applyBorder="1" applyAlignment="1">
      <alignment horizontal="left" vertical="center"/>
    </xf>
    <xf numFmtId="0" fontId="18" fillId="2" borderId="36" xfId="6" applyFont="1" applyFill="1" applyBorder="1" applyAlignment="1">
      <alignment horizontal="left" vertical="center"/>
    </xf>
    <xf numFmtId="181" fontId="18" fillId="2" borderId="65" xfId="6" applyNumberFormat="1" applyFont="1" applyFill="1" applyBorder="1" applyAlignment="1">
      <alignment vertical="center"/>
    </xf>
    <xf numFmtId="181" fontId="18" fillId="0" borderId="67" xfId="6" applyNumberFormat="1" applyFont="1" applyBorder="1" applyAlignment="1">
      <alignment vertical="center"/>
    </xf>
    <xf numFmtId="182" fontId="10" fillId="0" borderId="0" xfId="1" applyNumberFormat="1" applyFont="1" applyAlignment="1">
      <alignment horizontal="left" vertical="center"/>
    </xf>
    <xf numFmtId="182" fontId="18" fillId="0" borderId="0" xfId="1" applyNumberFormat="1" applyFont="1" applyBorder="1" applyAlignment="1">
      <alignment vertical="center"/>
    </xf>
    <xf numFmtId="181" fontId="18" fillId="2" borderId="37" xfId="6" applyNumberFormat="1" applyFont="1" applyFill="1" applyBorder="1" applyAlignment="1">
      <alignment vertical="center"/>
    </xf>
    <xf numFmtId="181" fontId="18" fillId="0" borderId="22" xfId="6" applyNumberFormat="1" applyFont="1" applyBorder="1" applyAlignment="1">
      <alignment vertical="center"/>
    </xf>
    <xf numFmtId="182" fontId="19" fillId="0" borderId="0" xfId="1" applyNumberFormat="1" applyFont="1" applyAlignment="1">
      <alignment vertical="center"/>
    </xf>
    <xf numFmtId="181" fontId="18" fillId="2" borderId="35" xfId="6" applyNumberFormat="1" applyFont="1" applyFill="1" applyBorder="1" applyAlignment="1">
      <alignment horizontal="left" vertical="center"/>
    </xf>
    <xf numFmtId="0" fontId="18" fillId="2" borderId="64" xfId="6" applyFont="1" applyFill="1" applyBorder="1" applyAlignment="1">
      <alignment horizontal="left" vertical="center"/>
    </xf>
    <xf numFmtId="186" fontId="18" fillId="0" borderId="67" xfId="6" applyNumberFormat="1" applyFont="1" applyBorder="1" applyAlignment="1">
      <alignment vertical="center"/>
    </xf>
    <xf numFmtId="185" fontId="9" fillId="0" borderId="0" xfId="0" applyNumberFormat="1" applyFont="1" applyAlignment="1">
      <alignment vertical="center"/>
    </xf>
    <xf numFmtId="185" fontId="9" fillId="0" borderId="14" xfId="1" applyNumberFormat="1" applyFont="1" applyBorder="1" applyAlignment="1">
      <alignment vertical="center"/>
    </xf>
    <xf numFmtId="185" fontId="9" fillId="0" borderId="0" xfId="0" applyNumberFormat="1" applyFont="1" applyAlignment="1">
      <alignment horizontal="right" vertical="center"/>
    </xf>
    <xf numFmtId="185" fontId="9" fillId="3" borderId="54" xfId="1" applyNumberFormat="1" applyFont="1" applyFill="1" applyBorder="1" applyAlignment="1">
      <alignment horizontal="right" vertical="center"/>
    </xf>
    <xf numFmtId="185" fontId="9" fillId="3" borderId="16" xfId="1" applyNumberFormat="1" applyFont="1" applyFill="1" applyBorder="1" applyAlignment="1">
      <alignment horizontal="right" vertical="center"/>
    </xf>
    <xf numFmtId="185" fontId="9" fillId="3" borderId="19" xfId="1" applyNumberFormat="1" applyFont="1" applyFill="1" applyBorder="1" applyAlignment="1">
      <alignment horizontal="right" vertical="center"/>
    </xf>
    <xf numFmtId="185" fontId="9" fillId="3" borderId="1" xfId="1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9" fillId="2" borderId="81" xfId="0" applyFont="1" applyFill="1" applyBorder="1" applyAlignment="1">
      <alignment horizontal="left" vertical="center"/>
    </xf>
    <xf numFmtId="185" fontId="9" fillId="3" borderId="2" xfId="1" applyNumberFormat="1" applyFont="1" applyFill="1" applyBorder="1" applyAlignment="1">
      <alignment horizontal="right" vertical="center"/>
    </xf>
    <xf numFmtId="185" fontId="9" fillId="3" borderId="74" xfId="1" applyNumberFormat="1" applyFont="1" applyFill="1" applyBorder="1" applyAlignment="1">
      <alignment horizontal="right" vertical="center"/>
    </xf>
    <xf numFmtId="0" fontId="9" fillId="2" borderId="79" xfId="0" applyFont="1" applyFill="1" applyBorder="1" applyAlignment="1">
      <alignment horizontal="center" vertical="center"/>
    </xf>
    <xf numFmtId="185" fontId="9" fillId="3" borderId="72" xfId="1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vertical="center"/>
    </xf>
    <xf numFmtId="185" fontId="9" fillId="3" borderId="1" xfId="0" applyNumberFormat="1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5" fontId="10" fillId="0" borderId="14" xfId="0" applyNumberFormat="1" applyFont="1" applyBorder="1" applyAlignment="1">
      <alignment horizontal="center" vertical="center" wrapText="1"/>
    </xf>
    <xf numFmtId="0" fontId="9" fillId="2" borderId="72" xfId="0" applyFont="1" applyFill="1" applyBorder="1" applyAlignment="1">
      <alignment vertical="center"/>
    </xf>
    <xf numFmtId="185" fontId="9" fillId="3" borderId="72" xfId="0" applyNumberFormat="1" applyFont="1" applyFill="1" applyBorder="1" applyAlignment="1">
      <alignment horizontal="right" vertical="center"/>
    </xf>
    <xf numFmtId="185" fontId="9" fillId="0" borderId="27" xfId="1" applyNumberFormat="1" applyFont="1" applyBorder="1" applyAlignment="1">
      <alignment horizontal="right" vertical="center"/>
    </xf>
    <xf numFmtId="185" fontId="9" fillId="3" borderId="24" xfId="1" applyNumberFormat="1" applyFont="1" applyFill="1" applyBorder="1" applyAlignment="1">
      <alignment horizontal="right" vertical="center"/>
    </xf>
    <xf numFmtId="185" fontId="9" fillId="3" borderId="26" xfId="0" applyNumberFormat="1" applyFont="1" applyFill="1" applyBorder="1" applyAlignment="1">
      <alignment horizontal="right" vertical="center"/>
    </xf>
    <xf numFmtId="185" fontId="9" fillId="3" borderId="50" xfId="0" applyNumberFormat="1" applyFont="1" applyFill="1" applyBorder="1" applyAlignment="1">
      <alignment horizontal="right" vertical="center"/>
    </xf>
    <xf numFmtId="184" fontId="27" fillId="2" borderId="1" xfId="0" applyNumberFormat="1" applyFont="1" applyFill="1" applyBorder="1" applyAlignment="1" applyProtection="1">
      <alignment horizontal="center" vertical="center"/>
      <protection locked="0"/>
    </xf>
    <xf numFmtId="0" fontId="27" fillId="0" borderId="1" xfId="0" quotePrefix="1" applyFont="1" applyBorder="1" applyAlignment="1">
      <alignment horizontal="center" vertical="center"/>
    </xf>
    <xf numFmtId="176" fontId="27" fillId="0" borderId="1" xfId="2" applyFont="1" applyBorder="1" applyAlignment="1">
      <alignment horizontal="center" vertical="center" wrapText="1"/>
    </xf>
    <xf numFmtId="176" fontId="27" fillId="0" borderId="1" xfId="2" applyFont="1" applyBorder="1" applyAlignment="1">
      <alignment horizontal="center" vertical="center"/>
    </xf>
    <xf numFmtId="9" fontId="27" fillId="0" borderId="72" xfId="11" applyFont="1" applyFill="1" applyBorder="1" applyAlignment="1">
      <alignment vertical="center"/>
    </xf>
    <xf numFmtId="0" fontId="10" fillId="0" borderId="84" xfId="0" applyFont="1" applyBorder="1" applyAlignment="1">
      <alignment vertical="center" wrapText="1"/>
    </xf>
    <xf numFmtId="9" fontId="27" fillId="0" borderId="87" xfId="11" applyFont="1" applyFill="1" applyBorder="1" applyAlignment="1">
      <alignment vertical="center"/>
    </xf>
    <xf numFmtId="9" fontId="27" fillId="3" borderId="87" xfId="11" applyFont="1" applyFill="1" applyBorder="1" applyAlignment="1">
      <alignment vertical="center"/>
    </xf>
    <xf numFmtId="9" fontId="27" fillId="0" borderId="68" xfId="11" applyFont="1" applyFill="1" applyBorder="1" applyAlignment="1">
      <alignment horizontal="center" vertical="center"/>
    </xf>
    <xf numFmtId="184" fontId="10" fillId="3" borderId="1" xfId="0" applyNumberFormat="1" applyFont="1" applyFill="1" applyBorder="1" applyAlignment="1">
      <alignment horizontal="center" vertical="center"/>
    </xf>
    <xf numFmtId="0" fontId="16" fillId="0" borderId="88" xfId="0" applyFont="1" applyBorder="1" applyAlignment="1">
      <alignment horizontal="center" vertical="center" wrapText="1"/>
    </xf>
    <xf numFmtId="0" fontId="16" fillId="0" borderId="88" xfId="6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181" fontId="18" fillId="0" borderId="93" xfId="6" applyNumberFormat="1" applyFont="1" applyBorder="1" applyAlignment="1">
      <alignment vertical="center"/>
    </xf>
    <xf numFmtId="0" fontId="16" fillId="0" borderId="95" xfId="6" applyFont="1" applyBorder="1" applyAlignment="1">
      <alignment horizontal="center" vertical="center"/>
    </xf>
    <xf numFmtId="177" fontId="27" fillId="3" borderId="74" xfId="2" applyNumberFormat="1" applyFont="1" applyFill="1" applyBorder="1" applyAlignment="1">
      <alignment horizontal="left" vertical="center"/>
    </xf>
    <xf numFmtId="177" fontId="27" fillId="0" borderId="1" xfId="2" applyNumberFormat="1" applyFont="1" applyBorder="1" applyAlignment="1">
      <alignment horizontal="center" vertical="center" wrapText="1"/>
    </xf>
    <xf numFmtId="177" fontId="27" fillId="0" borderId="1" xfId="11" applyNumberFormat="1" applyFont="1" applyFill="1" applyBorder="1" applyAlignment="1">
      <alignment vertical="center"/>
    </xf>
    <xf numFmtId="177" fontId="27" fillId="3" borderId="1" xfId="11" applyNumberFormat="1" applyFont="1" applyFill="1" applyBorder="1" applyAlignment="1">
      <alignment vertical="center"/>
    </xf>
    <xf numFmtId="177" fontId="27" fillId="0" borderId="0" xfId="0" applyNumberFormat="1" applyFont="1" applyAlignment="1">
      <alignment vertical="center"/>
    </xf>
    <xf numFmtId="177" fontId="27" fillId="0" borderId="0" xfId="11" applyNumberFormat="1" applyFont="1" applyAlignment="1">
      <alignment vertical="center"/>
    </xf>
    <xf numFmtId="177" fontId="27" fillId="3" borderId="10" xfId="11" applyNumberFormat="1" applyFont="1" applyFill="1" applyBorder="1" applyAlignment="1">
      <alignment horizontal="right" vertical="center"/>
    </xf>
    <xf numFmtId="177" fontId="27" fillId="0" borderId="11" xfId="11" applyNumberFormat="1" applyFont="1" applyFill="1" applyBorder="1" applyAlignment="1">
      <alignment vertical="center"/>
    </xf>
    <xf numFmtId="177" fontId="27" fillId="3" borderId="11" xfId="11" applyNumberFormat="1" applyFont="1" applyFill="1" applyBorder="1" applyAlignment="1">
      <alignment vertical="center"/>
    </xf>
    <xf numFmtId="185" fontId="18" fillId="2" borderId="55" xfId="6" applyNumberFormat="1" applyFont="1" applyFill="1" applyBorder="1" applyAlignment="1">
      <alignment vertical="center"/>
    </xf>
    <xf numFmtId="185" fontId="18" fillId="2" borderId="34" xfId="6" applyNumberFormat="1" applyFont="1" applyFill="1" applyBorder="1" applyAlignment="1">
      <alignment horizontal="right" vertical="center"/>
    </xf>
    <xf numFmtId="185" fontId="18" fillId="2" borderId="34" xfId="1" applyNumberFormat="1" applyFont="1" applyFill="1" applyBorder="1" applyAlignment="1">
      <alignment horizontal="right" vertical="center"/>
    </xf>
    <xf numFmtId="185" fontId="18" fillId="3" borderId="35" xfId="6" applyNumberFormat="1" applyFont="1" applyFill="1" applyBorder="1" applyAlignment="1">
      <alignment vertical="center"/>
    </xf>
    <xf numFmtId="185" fontId="18" fillId="2" borderId="56" xfId="6" applyNumberFormat="1" applyFont="1" applyFill="1" applyBorder="1" applyAlignment="1">
      <alignment vertical="center"/>
    </xf>
    <xf numFmtId="185" fontId="18" fillId="2" borderId="34" xfId="6" applyNumberFormat="1" applyFont="1" applyFill="1" applyBorder="1" applyAlignment="1">
      <alignment horizontal="left" vertical="center"/>
    </xf>
    <xf numFmtId="185" fontId="18" fillId="2" borderId="36" xfId="6" applyNumberFormat="1" applyFont="1" applyFill="1" applyBorder="1" applyAlignment="1">
      <alignment horizontal="left" vertical="center"/>
    </xf>
    <xf numFmtId="185" fontId="18" fillId="2" borderId="36" xfId="6" applyNumberFormat="1" applyFont="1" applyFill="1" applyBorder="1" applyAlignment="1">
      <alignment horizontal="right" vertical="center"/>
    </xf>
    <xf numFmtId="185" fontId="18" fillId="2" borderId="36" xfId="1" applyNumberFormat="1" applyFont="1" applyFill="1" applyBorder="1" applyAlignment="1">
      <alignment horizontal="right" vertical="center"/>
    </xf>
    <xf numFmtId="185" fontId="18" fillId="3" borderId="65" xfId="6" applyNumberFormat="1" applyFont="1" applyFill="1" applyBorder="1" applyAlignment="1">
      <alignment vertical="center"/>
    </xf>
    <xf numFmtId="185" fontId="18" fillId="0" borderId="68" xfId="6" applyNumberFormat="1" applyFont="1" applyBorder="1" applyAlignment="1">
      <alignment vertical="center"/>
    </xf>
    <xf numFmtId="185" fontId="18" fillId="2" borderId="33" xfId="6" applyNumberFormat="1" applyFont="1" applyFill="1" applyBorder="1" applyAlignment="1">
      <alignment vertical="center"/>
    </xf>
    <xf numFmtId="185" fontId="18" fillId="2" borderId="35" xfId="6" applyNumberFormat="1" applyFont="1" applyFill="1" applyBorder="1" applyAlignment="1">
      <alignment vertical="center"/>
    </xf>
    <xf numFmtId="185" fontId="16" fillId="0" borderId="66" xfId="6" applyNumberFormat="1" applyFont="1" applyBorder="1" applyAlignment="1">
      <alignment horizontal="left" vertical="center"/>
    </xf>
    <xf numFmtId="185" fontId="18" fillId="0" borderId="67" xfId="6" applyNumberFormat="1" applyFont="1" applyBorder="1" applyAlignment="1">
      <alignment vertical="center"/>
    </xf>
    <xf numFmtId="185" fontId="18" fillId="0" borderId="22" xfId="6" applyNumberFormat="1" applyFont="1" applyBorder="1" applyAlignment="1">
      <alignment vertical="center"/>
    </xf>
    <xf numFmtId="0" fontId="18" fillId="2" borderId="99" xfId="6" applyFont="1" applyFill="1" applyBorder="1" applyAlignment="1">
      <alignment horizontal="left" vertical="center"/>
    </xf>
    <xf numFmtId="185" fontId="18" fillId="2" borderId="99" xfId="6" applyNumberFormat="1" applyFont="1" applyFill="1" applyBorder="1" applyAlignment="1">
      <alignment horizontal="left" vertical="center"/>
    </xf>
    <xf numFmtId="185" fontId="18" fillId="2" borderId="99" xfId="6" applyNumberFormat="1" applyFont="1" applyFill="1" applyBorder="1" applyAlignment="1">
      <alignment horizontal="right" vertical="center"/>
    </xf>
    <xf numFmtId="185" fontId="18" fillId="2" borderId="99" xfId="1" applyNumberFormat="1" applyFont="1" applyFill="1" applyBorder="1" applyAlignment="1">
      <alignment horizontal="right" vertical="center"/>
    </xf>
    <xf numFmtId="185" fontId="18" fillId="3" borderId="100" xfId="6" applyNumberFormat="1" applyFont="1" applyFill="1" applyBorder="1" applyAlignment="1">
      <alignment vertical="center"/>
    </xf>
    <xf numFmtId="181" fontId="18" fillId="2" borderId="100" xfId="6" applyNumberFormat="1" applyFont="1" applyFill="1" applyBorder="1" applyAlignment="1">
      <alignment vertical="center"/>
    </xf>
    <xf numFmtId="185" fontId="18" fillId="2" borderId="55" xfId="6" applyNumberFormat="1" applyFont="1" applyFill="1" applyBorder="1" applyAlignment="1">
      <alignment horizontal="right" vertical="center"/>
    </xf>
    <xf numFmtId="185" fontId="18" fillId="2" borderId="56" xfId="6" applyNumberFormat="1" applyFont="1" applyFill="1" applyBorder="1" applyAlignment="1">
      <alignment horizontal="right" vertical="center"/>
    </xf>
    <xf numFmtId="185" fontId="18" fillId="2" borderId="64" xfId="6" applyNumberFormat="1" applyFont="1" applyFill="1" applyBorder="1" applyAlignment="1">
      <alignment horizontal="left" vertical="center"/>
    </xf>
    <xf numFmtId="185" fontId="18" fillId="2" borderId="64" xfId="6" applyNumberFormat="1" applyFont="1" applyFill="1" applyBorder="1" applyAlignment="1">
      <alignment horizontal="right" vertical="center"/>
    </xf>
    <xf numFmtId="185" fontId="18" fillId="2" borderId="64" xfId="1" applyNumberFormat="1" applyFont="1" applyFill="1" applyBorder="1" applyAlignment="1">
      <alignment horizontal="right" vertical="center"/>
    </xf>
    <xf numFmtId="185" fontId="18" fillId="3" borderId="35" xfId="6" applyNumberFormat="1" applyFont="1" applyFill="1" applyBorder="1" applyAlignment="1">
      <alignment horizontal="right" vertical="center"/>
    </xf>
    <xf numFmtId="185" fontId="18" fillId="2" borderId="96" xfId="6" applyNumberFormat="1" applyFont="1" applyFill="1" applyBorder="1" applyAlignment="1">
      <alignment horizontal="left" vertical="center"/>
    </xf>
    <xf numFmtId="185" fontId="18" fillId="2" borderId="97" xfId="6" applyNumberFormat="1" applyFont="1" applyFill="1" applyBorder="1" applyAlignment="1">
      <alignment horizontal="left" vertical="center"/>
    </xf>
    <xf numFmtId="185" fontId="18" fillId="2" borderId="65" xfId="6" applyNumberFormat="1" applyFont="1" applyFill="1" applyBorder="1" applyAlignment="1">
      <alignment vertical="center"/>
    </xf>
    <xf numFmtId="185" fontId="18" fillId="0" borderId="93" xfId="6" applyNumberFormat="1" applyFont="1" applyBorder="1" applyAlignment="1">
      <alignment vertical="center"/>
    </xf>
    <xf numFmtId="185" fontId="9" fillId="3" borderId="54" xfId="1" applyNumberFormat="1" applyFont="1" applyFill="1" applyBorder="1" applyAlignment="1">
      <alignment vertical="center"/>
    </xf>
    <xf numFmtId="185" fontId="9" fillId="3" borderId="16" xfId="0" applyNumberFormat="1" applyFont="1" applyFill="1" applyBorder="1" applyAlignment="1">
      <alignment vertical="center"/>
    </xf>
    <xf numFmtId="185" fontId="9" fillId="3" borderId="4" xfId="0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6" fillId="0" borderId="104" xfId="6" applyFont="1" applyBorder="1" applyAlignment="1">
      <alignment horizontal="center" vertical="center" wrapText="1"/>
    </xf>
    <xf numFmtId="185" fontId="10" fillId="0" borderId="7" xfId="0" applyNumberFormat="1" applyFont="1" applyBorder="1" applyAlignment="1">
      <alignment horizontal="center" vertical="center" wrapText="1"/>
    </xf>
    <xf numFmtId="185" fontId="9" fillId="2" borderId="24" xfId="1" applyNumberFormat="1" applyFont="1" applyFill="1" applyBorder="1" applyAlignment="1">
      <alignment horizontal="center" vertical="center"/>
    </xf>
    <xf numFmtId="185" fontId="9" fillId="2" borderId="26" xfId="0" applyNumberFormat="1" applyFont="1" applyFill="1" applyBorder="1" applyAlignment="1">
      <alignment horizontal="center" vertical="center"/>
    </xf>
    <xf numFmtId="185" fontId="9" fillId="2" borderId="26" xfId="0" applyNumberFormat="1" applyFont="1" applyFill="1" applyBorder="1" applyAlignment="1">
      <alignment vertical="center"/>
    </xf>
    <xf numFmtId="185" fontId="9" fillId="2" borderId="27" xfId="0" applyNumberFormat="1" applyFont="1" applyFill="1" applyBorder="1" applyAlignment="1">
      <alignment horizontal="center" vertical="center"/>
    </xf>
    <xf numFmtId="185" fontId="9" fillId="2" borderId="74" xfId="0" applyNumberFormat="1" applyFont="1" applyFill="1" applyBorder="1" applyAlignment="1">
      <alignment horizontal="center" vertical="center"/>
    </xf>
    <xf numFmtId="185" fontId="9" fillId="2" borderId="74" xfId="1" applyNumberFormat="1" applyFont="1" applyFill="1" applyBorder="1" applyAlignment="1">
      <alignment horizontal="center" vertical="center"/>
    </xf>
    <xf numFmtId="185" fontId="9" fillId="2" borderId="1" xfId="0" applyNumberFormat="1" applyFont="1" applyFill="1" applyBorder="1" applyAlignment="1">
      <alignment horizontal="center" vertical="center"/>
    </xf>
    <xf numFmtId="185" fontId="9" fillId="2" borderId="1" xfId="1" applyNumberFormat="1" applyFont="1" applyFill="1" applyBorder="1" applyAlignment="1">
      <alignment horizontal="center" vertical="center"/>
    </xf>
    <xf numFmtId="185" fontId="9" fillId="2" borderId="1" xfId="1" applyNumberFormat="1" applyFont="1" applyFill="1" applyBorder="1" applyAlignment="1">
      <alignment vertical="center"/>
    </xf>
    <xf numFmtId="185" fontId="9" fillId="2" borderId="72" xfId="0" applyNumberFormat="1" applyFont="1" applyFill="1" applyBorder="1" applyAlignment="1">
      <alignment horizontal="center" vertical="center"/>
    </xf>
    <xf numFmtId="185" fontId="9" fillId="2" borderId="72" xfId="1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82" fontId="33" fillId="0" borderId="0" xfId="1" applyNumberFormat="1" applyFont="1" applyBorder="1" applyAlignment="1">
      <alignment vertical="center"/>
    </xf>
    <xf numFmtId="185" fontId="33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7" fillId="0" borderId="72" xfId="6" applyFont="1" applyBorder="1" applyAlignment="1">
      <alignment horizontal="center" vertical="center" wrapText="1"/>
    </xf>
    <xf numFmtId="0" fontId="35" fillId="2" borderId="78" xfId="0" applyFont="1" applyFill="1" applyBorder="1" applyAlignment="1">
      <alignment horizontal="left" vertical="center"/>
    </xf>
    <xf numFmtId="0" fontId="40" fillId="8" borderId="74" xfId="0" applyFont="1" applyFill="1" applyBorder="1" applyAlignment="1">
      <alignment horizontal="center" vertical="center"/>
    </xf>
    <xf numFmtId="185" fontId="35" fillId="2" borderId="74" xfId="0" applyNumberFormat="1" applyFont="1" applyFill="1" applyBorder="1" applyAlignment="1">
      <alignment horizontal="center" vertical="center"/>
    </xf>
    <xf numFmtId="185" fontId="35" fillId="2" borderId="74" xfId="1" applyNumberFormat="1" applyFont="1" applyFill="1" applyBorder="1" applyAlignment="1">
      <alignment horizontal="center" vertical="center"/>
    </xf>
    <xf numFmtId="185" fontId="35" fillId="3" borderId="74" xfId="1" applyNumberFormat="1" applyFont="1" applyFill="1" applyBorder="1" applyAlignment="1">
      <alignment horizontal="right" vertical="center"/>
    </xf>
    <xf numFmtId="0" fontId="35" fillId="2" borderId="79" xfId="0" applyFont="1" applyFill="1" applyBorder="1" applyAlignment="1">
      <alignment horizontal="center" vertical="center"/>
    </xf>
    <xf numFmtId="185" fontId="39" fillId="0" borderId="0" xfId="0" applyNumberFormat="1" applyFont="1" applyAlignment="1">
      <alignment vertical="center"/>
    </xf>
    <xf numFmtId="0" fontId="35" fillId="2" borderId="9" xfId="0" applyFont="1" applyFill="1" applyBorder="1" applyAlignment="1">
      <alignment horizontal="left" vertical="center"/>
    </xf>
    <xf numFmtId="0" fontId="40" fillId="8" borderId="1" xfId="0" applyFont="1" applyFill="1" applyBorder="1" applyAlignment="1">
      <alignment horizontal="center" vertical="center"/>
    </xf>
    <xf numFmtId="185" fontId="35" fillId="2" borderId="1" xfId="0" applyNumberFormat="1" applyFont="1" applyFill="1" applyBorder="1" applyAlignment="1">
      <alignment horizontal="center" vertical="center"/>
    </xf>
    <xf numFmtId="185" fontId="35" fillId="2" borderId="1" xfId="1" applyNumberFormat="1" applyFont="1" applyFill="1" applyBorder="1" applyAlignment="1">
      <alignment horizontal="center" vertical="center"/>
    </xf>
    <xf numFmtId="185" fontId="35" fillId="3" borderId="1" xfId="1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vertical="center"/>
    </xf>
    <xf numFmtId="185" fontId="35" fillId="2" borderId="1" xfId="1" applyNumberFormat="1" applyFont="1" applyFill="1" applyBorder="1" applyAlignment="1">
      <alignment vertical="center"/>
    </xf>
    <xf numFmtId="0" fontId="35" fillId="2" borderId="11" xfId="0" applyFont="1" applyFill="1" applyBorder="1" applyAlignment="1">
      <alignment vertical="center"/>
    </xf>
    <xf numFmtId="0" fontId="35" fillId="2" borderId="80" xfId="0" applyFont="1" applyFill="1" applyBorder="1" applyAlignment="1">
      <alignment vertical="center"/>
    </xf>
    <xf numFmtId="0" fontId="40" fillId="8" borderId="72" xfId="0" applyFont="1" applyFill="1" applyBorder="1" applyAlignment="1">
      <alignment horizontal="center" vertical="center"/>
    </xf>
    <xf numFmtId="185" fontId="35" fillId="2" borderId="72" xfId="0" applyNumberFormat="1" applyFont="1" applyFill="1" applyBorder="1" applyAlignment="1">
      <alignment horizontal="center" vertical="center"/>
    </xf>
    <xf numFmtId="185" fontId="35" fillId="2" borderId="72" xfId="1" applyNumberFormat="1" applyFont="1" applyFill="1" applyBorder="1" applyAlignment="1">
      <alignment vertical="center"/>
    </xf>
    <xf numFmtId="185" fontId="35" fillId="3" borderId="72" xfId="1" applyNumberFormat="1" applyFont="1" applyFill="1" applyBorder="1" applyAlignment="1">
      <alignment horizontal="right" vertical="center"/>
    </xf>
    <xf numFmtId="0" fontId="35" fillId="2" borderId="13" xfId="0" applyFont="1" applyFill="1" applyBorder="1" applyAlignment="1">
      <alignment vertical="center"/>
    </xf>
    <xf numFmtId="185" fontId="35" fillId="0" borderId="27" xfId="0" applyNumberFormat="1" applyFont="1" applyBorder="1" applyAlignment="1">
      <alignment horizontal="right" vertical="center"/>
    </xf>
    <xf numFmtId="41" fontId="35" fillId="0" borderId="21" xfId="0" applyNumberFormat="1" applyFont="1" applyBorder="1" applyAlignment="1">
      <alignment vertical="center"/>
    </xf>
    <xf numFmtId="182" fontId="35" fillId="0" borderId="0" xfId="1" applyNumberFormat="1" applyFont="1" applyAlignment="1">
      <alignment vertical="center"/>
    </xf>
    <xf numFmtId="0" fontId="35" fillId="0" borderId="0" xfId="0" applyFont="1" applyAlignment="1">
      <alignment horizontal="center" vertical="center"/>
    </xf>
    <xf numFmtId="185" fontId="9" fillId="2" borderId="2" xfId="0" applyNumberFormat="1" applyFont="1" applyFill="1" applyBorder="1" applyAlignment="1">
      <alignment horizontal="center" vertical="center"/>
    </xf>
    <xf numFmtId="185" fontId="9" fillId="2" borderId="2" xfId="1" applyNumberFormat="1" applyFont="1" applyFill="1" applyBorder="1" applyAlignment="1">
      <alignment horizontal="center" vertical="center"/>
    </xf>
    <xf numFmtId="185" fontId="9" fillId="2" borderId="1" xfId="0" applyNumberFormat="1" applyFont="1" applyFill="1" applyBorder="1" applyAlignment="1">
      <alignment vertical="center"/>
    </xf>
    <xf numFmtId="185" fontId="9" fillId="2" borderId="72" xfId="0" applyNumberFormat="1" applyFont="1" applyFill="1" applyBorder="1" applyAlignment="1">
      <alignment vertical="center"/>
    </xf>
    <xf numFmtId="185" fontId="9" fillId="2" borderId="79" xfId="0" applyNumberFormat="1" applyFont="1" applyFill="1" applyBorder="1" applyAlignment="1">
      <alignment horizontal="center" vertical="center"/>
    </xf>
    <xf numFmtId="185" fontId="9" fillId="2" borderId="11" xfId="0" applyNumberFormat="1" applyFont="1" applyFill="1" applyBorder="1" applyAlignment="1">
      <alignment horizontal="center" vertical="center"/>
    </xf>
    <xf numFmtId="185" fontId="9" fillId="2" borderId="11" xfId="0" applyNumberFormat="1" applyFont="1" applyFill="1" applyBorder="1" applyAlignment="1">
      <alignment vertical="center"/>
    </xf>
    <xf numFmtId="185" fontId="9" fillId="2" borderId="72" xfId="1" applyNumberFormat="1" applyFont="1" applyFill="1" applyBorder="1" applyAlignment="1">
      <alignment horizontal="center" vertical="center"/>
    </xf>
    <xf numFmtId="185" fontId="9" fillId="2" borderId="13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185" fontId="9" fillId="2" borderId="54" xfId="1" applyNumberFormat="1" applyFont="1" applyFill="1" applyBorder="1" applyAlignment="1">
      <alignment horizontal="center" vertical="center"/>
    </xf>
    <xf numFmtId="185" fontId="9" fillId="2" borderId="26" xfId="1" applyNumberFormat="1" applyFont="1" applyFill="1" applyBorder="1" applyAlignment="1">
      <alignment horizontal="center" vertical="center"/>
    </xf>
    <xf numFmtId="185" fontId="9" fillId="2" borderId="16" xfId="1" applyNumberFormat="1" applyFont="1" applyFill="1" applyBorder="1" applyAlignment="1">
      <alignment horizontal="center" vertical="center"/>
    </xf>
    <xf numFmtId="185" fontId="9" fillId="2" borderId="27" xfId="1" applyNumberFormat="1" applyFont="1" applyFill="1" applyBorder="1" applyAlignment="1">
      <alignment horizontal="center" vertical="center"/>
    </xf>
    <xf numFmtId="185" fontId="9" fillId="2" borderId="19" xfId="1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85" fontId="9" fillId="2" borderId="50" xfId="0" applyNumberFormat="1" applyFont="1" applyFill="1" applyBorder="1" applyAlignment="1">
      <alignment horizontal="center" vertical="center"/>
    </xf>
    <xf numFmtId="185" fontId="9" fillId="2" borderId="50" xfId="0" applyNumberFormat="1" applyFont="1" applyFill="1" applyBorder="1" applyAlignment="1">
      <alignment vertical="center"/>
    </xf>
    <xf numFmtId="0" fontId="9" fillId="2" borderId="105" xfId="0" applyFont="1" applyFill="1" applyBorder="1" applyAlignment="1">
      <alignment vertical="center"/>
    </xf>
    <xf numFmtId="0" fontId="9" fillId="2" borderId="57" xfId="0" applyFont="1" applyFill="1" applyBorder="1" applyAlignment="1">
      <alignment vertical="center"/>
    </xf>
    <xf numFmtId="182" fontId="9" fillId="0" borderId="0" xfId="0" applyNumberFormat="1" applyFont="1" applyAlignment="1">
      <alignment vertical="center"/>
    </xf>
    <xf numFmtId="182" fontId="10" fillId="0" borderId="0" xfId="0" applyNumberFormat="1" applyFont="1" applyAlignment="1">
      <alignment vertical="center"/>
    </xf>
    <xf numFmtId="185" fontId="9" fillId="3" borderId="74" xfId="1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center" vertical="center"/>
    </xf>
    <xf numFmtId="177" fontId="27" fillId="0" borderId="1" xfId="11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9" fontId="27" fillId="0" borderId="1" xfId="11" applyFont="1" applyFill="1" applyBorder="1" applyAlignment="1">
      <alignment vertical="center"/>
    </xf>
    <xf numFmtId="176" fontId="27" fillId="3" borderId="1" xfId="2" applyFont="1" applyFill="1" applyBorder="1" applyAlignment="1">
      <alignment vertical="center"/>
    </xf>
    <xf numFmtId="176" fontId="27" fillId="3" borderId="1" xfId="2" applyFont="1" applyFill="1" applyBorder="1" applyAlignment="1">
      <alignment horizontal="left" vertical="center"/>
    </xf>
    <xf numFmtId="0" fontId="27" fillId="0" borderId="1" xfId="0" quotePrefix="1" applyFont="1" applyBorder="1" applyAlignment="1">
      <alignment horizontal="center" vertical="center"/>
    </xf>
    <xf numFmtId="176" fontId="27" fillId="0" borderId="1" xfId="2" applyFont="1" applyBorder="1" applyAlignment="1">
      <alignment horizontal="center" vertical="center" wrapText="1"/>
    </xf>
    <xf numFmtId="176" fontId="27" fillId="0" borderId="1" xfId="2" applyFont="1" applyBorder="1" applyAlignment="1">
      <alignment horizontal="center" vertical="center"/>
    </xf>
    <xf numFmtId="9" fontId="6" fillId="0" borderId="87" xfId="11" applyFont="1" applyFill="1" applyBorder="1" applyAlignment="1">
      <alignment vertical="center" wrapText="1"/>
    </xf>
    <xf numFmtId="9" fontId="27" fillId="0" borderId="85" xfId="11" applyFont="1" applyFill="1" applyBorder="1" applyAlignment="1">
      <alignment vertical="center"/>
    </xf>
    <xf numFmtId="184" fontId="27" fillId="6" borderId="85" xfId="2" applyNumberFormat="1" applyFont="1" applyFill="1" applyBorder="1" applyAlignment="1" applyProtection="1">
      <alignment vertical="center"/>
      <protection locked="0"/>
    </xf>
    <xf numFmtId="9" fontId="6" fillId="0" borderId="85" xfId="11" applyFont="1" applyFill="1" applyBorder="1" applyAlignment="1">
      <alignment horizontal="left" vertical="center" wrapText="1"/>
    </xf>
    <xf numFmtId="0" fontId="6" fillId="0" borderId="85" xfId="0" applyFont="1" applyBorder="1" applyAlignment="1">
      <alignment horizontal="left" vertical="center"/>
    </xf>
    <xf numFmtId="9" fontId="6" fillId="0" borderId="85" xfId="11" applyFont="1" applyFill="1" applyBorder="1" applyAlignment="1">
      <alignment horizontal="left" vertical="center"/>
    </xf>
    <xf numFmtId="9" fontId="27" fillId="0" borderId="85" xfId="11" applyFont="1" applyFill="1" applyBorder="1" applyAlignment="1">
      <alignment horizontal="left" vertical="center"/>
    </xf>
    <xf numFmtId="9" fontId="6" fillId="0" borderId="87" xfId="11" applyFont="1" applyFill="1" applyBorder="1" applyAlignment="1">
      <alignment horizontal="right" vertical="center"/>
    </xf>
    <xf numFmtId="9" fontId="27" fillId="0" borderId="87" xfId="11" applyFont="1" applyFill="1" applyBorder="1" applyAlignment="1">
      <alignment horizontal="right" vertical="center"/>
    </xf>
    <xf numFmtId="184" fontId="27" fillId="6" borderId="87" xfId="2" applyNumberFormat="1" applyFont="1" applyFill="1" applyBorder="1" applyAlignment="1" applyProtection="1">
      <alignment horizontal="center" vertical="center"/>
      <protection locked="0"/>
    </xf>
    <xf numFmtId="9" fontId="27" fillId="0" borderId="86" xfId="11" applyFont="1" applyFill="1" applyBorder="1" applyAlignment="1">
      <alignment vertical="center"/>
    </xf>
    <xf numFmtId="9" fontId="27" fillId="0" borderId="68" xfId="11" applyFont="1" applyFill="1" applyBorder="1" applyAlignment="1">
      <alignment vertical="center"/>
    </xf>
    <xf numFmtId="9" fontId="27" fillId="0" borderId="87" xfId="11" applyFont="1" applyFill="1" applyBorder="1" applyAlignment="1">
      <alignment horizontal="center" vertical="center"/>
    </xf>
    <xf numFmtId="177" fontId="27" fillId="3" borderId="11" xfId="11" applyNumberFormat="1" applyFont="1" applyFill="1" applyBorder="1" applyAlignment="1">
      <alignment horizontal="right" vertical="center"/>
    </xf>
    <xf numFmtId="176" fontId="27" fillId="3" borderId="72" xfId="2" applyFont="1" applyFill="1" applyBorder="1" applyAlignment="1">
      <alignment vertical="center"/>
    </xf>
    <xf numFmtId="177" fontId="27" fillId="3" borderId="72" xfId="11" applyNumberFormat="1" applyFont="1" applyFill="1" applyBorder="1" applyAlignment="1">
      <alignment vertical="center"/>
    </xf>
    <xf numFmtId="9" fontId="27" fillId="3" borderId="72" xfId="11" applyFont="1" applyFill="1" applyBorder="1" applyAlignment="1">
      <alignment vertical="center"/>
    </xf>
    <xf numFmtId="177" fontId="27" fillId="3" borderId="13" xfId="11" applyNumberFormat="1" applyFont="1" applyFill="1" applyBorder="1" applyAlignment="1">
      <alignment vertical="center"/>
    </xf>
    <xf numFmtId="9" fontId="27" fillId="3" borderId="68" xfId="11" applyFont="1" applyFill="1" applyBorder="1" applyAlignment="1">
      <alignment vertical="center"/>
    </xf>
    <xf numFmtId="9" fontId="27" fillId="0" borderId="87" xfId="11" applyFont="1" applyFill="1" applyBorder="1" applyAlignment="1">
      <alignment horizontal="left" vertical="center"/>
    </xf>
    <xf numFmtId="0" fontId="27" fillId="0" borderId="108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06" xfId="0" applyFont="1" applyBorder="1" applyAlignment="1">
      <alignment horizontal="center" vertical="center"/>
    </xf>
    <xf numFmtId="0" fontId="27" fillId="0" borderId="107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176" fontId="27" fillId="0" borderId="49" xfId="2" applyFont="1" applyBorder="1" applyAlignment="1">
      <alignment horizontal="center" vertical="center" wrapText="1"/>
    </xf>
    <xf numFmtId="176" fontId="27" fillId="0" borderId="2" xfId="2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77" fontId="27" fillId="0" borderId="1" xfId="11" applyNumberFormat="1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 wrapText="1"/>
    </xf>
    <xf numFmtId="9" fontId="27" fillId="0" borderId="1" xfId="11" applyFont="1" applyFill="1" applyBorder="1" applyAlignment="1">
      <alignment vertical="center"/>
    </xf>
    <xf numFmtId="177" fontId="27" fillId="0" borderId="10" xfId="11" applyNumberFormat="1" applyFont="1" applyFill="1" applyBorder="1" applyAlignment="1">
      <alignment vertical="center"/>
    </xf>
    <xf numFmtId="176" fontId="27" fillId="0" borderId="87" xfId="2" applyFont="1" applyBorder="1" applyAlignment="1">
      <alignment horizontal="center" vertical="center" wrapText="1"/>
    </xf>
    <xf numFmtId="176" fontId="27" fillId="3" borderId="1" xfId="2" applyFont="1" applyFill="1" applyBorder="1" applyAlignment="1">
      <alignment vertical="center"/>
    </xf>
    <xf numFmtId="176" fontId="27" fillId="2" borderId="1" xfId="2" applyFont="1" applyFill="1" applyBorder="1" applyAlignment="1" applyProtection="1">
      <alignment vertical="center"/>
      <protection locked="0"/>
    </xf>
    <xf numFmtId="9" fontId="27" fillId="0" borderId="87" xfId="11" applyFont="1" applyFill="1" applyBorder="1" applyAlignment="1">
      <alignment horizontal="right" vertical="center"/>
    </xf>
    <xf numFmtId="41" fontId="27" fillId="0" borderId="1" xfId="2" applyNumberFormat="1" applyFont="1" applyFill="1" applyBorder="1" applyAlignment="1">
      <alignment vertical="center"/>
    </xf>
    <xf numFmtId="3" fontId="27" fillId="2" borderId="1" xfId="2" applyNumberFormat="1" applyFont="1" applyFill="1" applyBorder="1" applyAlignment="1" applyProtection="1">
      <alignment horizontal="left" vertical="center"/>
      <protection locked="0"/>
    </xf>
    <xf numFmtId="176" fontId="27" fillId="2" borderId="75" xfId="2" applyFont="1" applyFill="1" applyBorder="1" applyAlignment="1" applyProtection="1">
      <alignment horizontal="left" vertical="center"/>
      <protection locked="0"/>
    </xf>
    <xf numFmtId="176" fontId="27" fillId="2" borderId="39" xfId="2" applyFont="1" applyFill="1" applyBorder="1" applyAlignment="1" applyProtection="1">
      <alignment horizontal="left" vertical="center"/>
      <protection locked="0"/>
    </xf>
    <xf numFmtId="176" fontId="27" fillId="2" borderId="40" xfId="2" applyFont="1" applyFill="1" applyBorder="1" applyAlignment="1" applyProtection="1">
      <alignment horizontal="left" vertical="center"/>
      <protection locked="0"/>
    </xf>
    <xf numFmtId="176" fontId="27" fillId="3" borderId="78" xfId="2" applyFont="1" applyFill="1" applyBorder="1" applyAlignment="1">
      <alignment horizontal="left" vertical="center"/>
    </xf>
    <xf numFmtId="176" fontId="27" fillId="3" borderId="74" xfId="2" applyFont="1" applyFill="1" applyBorder="1" applyAlignment="1">
      <alignment horizontal="left" vertical="center"/>
    </xf>
    <xf numFmtId="176" fontId="27" fillId="2" borderId="74" xfId="2" applyFont="1" applyFill="1" applyBorder="1" applyAlignment="1" applyProtection="1">
      <alignment horizontal="left" vertical="center"/>
      <protection locked="0"/>
    </xf>
    <xf numFmtId="176" fontId="27" fillId="3" borderId="9" xfId="2" applyFont="1" applyFill="1" applyBorder="1" applyAlignment="1">
      <alignment horizontal="left" vertical="center"/>
    </xf>
    <xf numFmtId="176" fontId="27" fillId="3" borderId="1" xfId="2" applyFont="1" applyFill="1" applyBorder="1" applyAlignment="1">
      <alignment horizontal="left" vertical="center"/>
    </xf>
    <xf numFmtId="0" fontId="27" fillId="0" borderId="9" xfId="0" quotePrefix="1" applyFont="1" applyBorder="1" applyAlignment="1">
      <alignment horizontal="center" vertical="center"/>
    </xf>
    <xf numFmtId="0" fontId="27" fillId="0" borderId="1" xfId="0" quotePrefix="1" applyFont="1" applyBorder="1" applyAlignment="1">
      <alignment horizontal="center" vertical="center"/>
    </xf>
    <xf numFmtId="176" fontId="27" fillId="0" borderId="1" xfId="2" applyFont="1" applyBorder="1" applyAlignment="1">
      <alignment horizontal="center" vertical="center" wrapText="1"/>
    </xf>
    <xf numFmtId="176" fontId="27" fillId="0" borderId="1" xfId="2" applyFont="1" applyBorder="1" applyAlignment="1">
      <alignment horizontal="center" vertical="center"/>
    </xf>
    <xf numFmtId="0" fontId="27" fillId="0" borderId="9" xfId="0" quotePrefix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 wrapText="1"/>
    </xf>
    <xf numFmtId="177" fontId="27" fillId="0" borderId="10" xfId="11" applyNumberFormat="1" applyFont="1" applyBorder="1" applyAlignment="1">
      <alignment horizontal="center" vertical="center" wrapText="1"/>
    </xf>
    <xf numFmtId="41" fontId="27" fillId="2" borderId="1" xfId="2" applyNumberFormat="1" applyFont="1" applyFill="1" applyBorder="1" applyAlignment="1" applyProtection="1">
      <alignment vertical="center"/>
      <protection locked="0"/>
    </xf>
    <xf numFmtId="0" fontId="27" fillId="0" borderId="80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176" fontId="27" fillId="2" borderId="75" xfId="2" applyFont="1" applyFill="1" applyBorder="1" applyAlignment="1" applyProtection="1">
      <alignment horizontal="center" vertical="center"/>
      <protection locked="0"/>
    </xf>
    <xf numFmtId="176" fontId="27" fillId="2" borderId="39" xfId="2" applyFont="1" applyFill="1" applyBorder="1" applyAlignment="1" applyProtection="1">
      <alignment horizontal="center" vertical="center"/>
      <protection locked="0"/>
    </xf>
    <xf numFmtId="176" fontId="27" fillId="2" borderId="40" xfId="2" applyFont="1" applyFill="1" applyBorder="1" applyAlignment="1" applyProtection="1">
      <alignment horizontal="center" vertical="center"/>
      <protection locked="0"/>
    </xf>
    <xf numFmtId="177" fontId="27" fillId="0" borderId="11" xfId="11" applyNumberFormat="1" applyFont="1" applyFill="1" applyBorder="1" applyAlignment="1">
      <alignment vertical="center"/>
    </xf>
    <xf numFmtId="176" fontId="27" fillId="0" borderId="108" xfId="2" applyFont="1" applyBorder="1" applyAlignment="1">
      <alignment horizontal="center" vertical="center" wrapText="1"/>
    </xf>
    <xf numFmtId="176" fontId="27" fillId="0" borderId="85" xfId="2" applyFont="1" applyBorder="1" applyAlignment="1">
      <alignment horizontal="center" vertical="center" wrapText="1"/>
    </xf>
    <xf numFmtId="177" fontId="27" fillId="0" borderId="11" xfId="11" applyNumberFormat="1" applyFont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27" fillId="7" borderId="43" xfId="0" applyFont="1" applyFill="1" applyBorder="1" applyAlignment="1">
      <alignment horizontal="center" vertical="center" wrapText="1"/>
    </xf>
    <xf numFmtId="0" fontId="27" fillId="7" borderId="60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27" fillId="7" borderId="59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17" fillId="0" borderId="90" xfId="6" applyFont="1" applyBorder="1" applyAlignment="1">
      <alignment horizontal="left" vertical="center" wrapText="1"/>
    </xf>
    <xf numFmtId="0" fontId="17" fillId="0" borderId="63" xfId="6" applyFont="1" applyBorder="1" applyAlignment="1">
      <alignment horizontal="left" vertical="center" wrapText="1"/>
    </xf>
    <xf numFmtId="0" fontId="17" fillId="0" borderId="91" xfId="6" applyFont="1" applyBorder="1" applyAlignment="1">
      <alignment horizontal="left" vertical="center" wrapText="1"/>
    </xf>
    <xf numFmtId="0" fontId="17" fillId="0" borderId="31" xfId="6" applyFont="1" applyBorder="1" applyAlignment="1">
      <alignment horizontal="left" vertical="center" wrapText="1"/>
    </xf>
    <xf numFmtId="0" fontId="17" fillId="0" borderId="28" xfId="6" applyFont="1" applyBorder="1" applyAlignment="1">
      <alignment horizontal="left" vertical="center" wrapText="1"/>
    </xf>
    <xf numFmtId="0" fontId="17" fillId="0" borderId="92" xfId="6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85" fontId="16" fillId="0" borderId="66" xfId="6" applyNumberFormat="1" applyFont="1" applyBorder="1" applyAlignment="1">
      <alignment horizontal="center" vertical="center"/>
    </xf>
    <xf numFmtId="185" fontId="16" fillId="0" borderId="82" xfId="6" applyNumberFormat="1" applyFont="1" applyBorder="1" applyAlignment="1">
      <alignment horizontal="center" vertical="center"/>
    </xf>
    <xf numFmtId="185" fontId="16" fillId="0" borderId="83" xfId="6" applyNumberFormat="1" applyFont="1" applyBorder="1" applyAlignment="1">
      <alignment horizontal="center" vertical="center"/>
    </xf>
    <xf numFmtId="0" fontId="16" fillId="0" borderId="66" xfId="6" applyFont="1" applyBorder="1" applyAlignment="1">
      <alignment horizontal="center" vertical="center"/>
    </xf>
    <xf numFmtId="0" fontId="16" fillId="0" borderId="82" xfId="6" applyFont="1" applyBorder="1" applyAlignment="1">
      <alignment horizontal="center" vertical="center"/>
    </xf>
    <xf numFmtId="0" fontId="16" fillId="0" borderId="98" xfId="6" applyFont="1" applyBorder="1" applyAlignment="1">
      <alignment horizontal="center" vertical="center"/>
    </xf>
    <xf numFmtId="0" fontId="16" fillId="0" borderId="31" xfId="6" applyFont="1" applyBorder="1" applyAlignment="1">
      <alignment horizontal="center" vertical="center"/>
    </xf>
    <xf numFmtId="0" fontId="16" fillId="0" borderId="28" xfId="6" applyFont="1" applyBorder="1" applyAlignment="1">
      <alignment horizontal="center" vertical="center"/>
    </xf>
    <xf numFmtId="0" fontId="16" fillId="0" borderId="71" xfId="6" applyFont="1" applyBorder="1" applyAlignment="1">
      <alignment horizontal="center" vertical="center"/>
    </xf>
    <xf numFmtId="0" fontId="11" fillId="3" borderId="94" xfId="0" applyFont="1" applyFill="1" applyBorder="1" applyAlignment="1">
      <alignment horizontal="left" vertical="center" wrapText="1"/>
    </xf>
    <xf numFmtId="0" fontId="11" fillId="3" borderId="63" xfId="0" applyFont="1" applyFill="1" applyBorder="1" applyAlignment="1">
      <alignment horizontal="left" vertical="center" wrapText="1"/>
    </xf>
    <xf numFmtId="0" fontId="11" fillId="3" borderId="61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2" xfId="0" applyFont="1" applyFill="1" applyBorder="1" applyAlignment="1">
      <alignment horizontal="left" vertical="center" wrapText="1"/>
    </xf>
    <xf numFmtId="185" fontId="16" fillId="0" borderId="101" xfId="6" applyNumberFormat="1" applyFont="1" applyBorder="1" applyAlignment="1">
      <alignment horizontal="center" vertical="center"/>
    </xf>
    <xf numFmtId="185" fontId="16" fillId="0" borderId="102" xfId="6" applyNumberFormat="1" applyFont="1" applyBorder="1" applyAlignment="1">
      <alignment horizontal="center" vertical="center"/>
    </xf>
    <xf numFmtId="185" fontId="16" fillId="0" borderId="103" xfId="6" applyNumberFormat="1" applyFont="1" applyBorder="1" applyAlignment="1">
      <alignment horizontal="center" vertical="center"/>
    </xf>
    <xf numFmtId="0" fontId="17" fillId="0" borderId="71" xfId="6" applyFont="1" applyBorder="1" applyAlignment="1">
      <alignment horizontal="left" vertical="center" wrapText="1"/>
    </xf>
    <xf numFmtId="185" fontId="16" fillId="0" borderId="98" xfId="6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84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6" fillId="0" borderId="78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9" fillId="0" borderId="72" xfId="0" applyFont="1" applyBorder="1" applyAlignment="1">
      <alignment horizontal="center" vertical="center" wrapText="1"/>
    </xf>
    <xf numFmtId="0" fontId="37" fillId="0" borderId="74" xfId="6" applyFont="1" applyBorder="1" applyAlignment="1">
      <alignment horizontal="center" vertical="center" wrapText="1"/>
    </xf>
    <xf numFmtId="0" fontId="37" fillId="0" borderId="72" xfId="6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/>
    </xf>
    <xf numFmtId="185" fontId="38" fillId="0" borderId="74" xfId="0" applyNumberFormat="1" applyFont="1" applyBorder="1" applyAlignment="1">
      <alignment horizontal="center" vertical="center" wrapText="1"/>
    </xf>
    <xf numFmtId="185" fontId="38" fillId="0" borderId="72" xfId="0" applyNumberFormat="1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9" fontId="27" fillId="3" borderId="87" xfId="11" applyFont="1" applyFill="1" applyBorder="1" applyAlignment="1">
      <alignment horizontal="center" vertical="center"/>
    </xf>
    <xf numFmtId="0" fontId="0" fillId="0" borderId="1" xfId="0" applyBorder="1"/>
    <xf numFmtId="0" fontId="41" fillId="0" borderId="0" xfId="0" applyFont="1"/>
    <xf numFmtId="0" fontId="11" fillId="2" borderId="58" xfId="0" applyFont="1" applyFill="1" applyBorder="1" applyAlignment="1">
      <alignment horizontal="center" vertical="center" wrapText="1"/>
    </xf>
    <xf numFmtId="0" fontId="42" fillId="11" borderId="1" xfId="0" applyFont="1" applyFill="1" applyBorder="1"/>
    <xf numFmtId="41" fontId="27" fillId="10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178" fontId="9" fillId="12" borderId="74" xfId="1" applyFont="1" applyFill="1" applyBorder="1" applyAlignment="1">
      <alignment horizontal="center" vertical="center"/>
    </xf>
    <xf numFmtId="178" fontId="9" fillId="12" borderId="1" xfId="1" applyFont="1" applyFill="1" applyBorder="1" applyAlignment="1">
      <alignment horizontal="center" vertical="center"/>
    </xf>
    <xf numFmtId="178" fontId="9" fillId="12" borderId="72" xfId="1" applyFont="1" applyFill="1" applyBorder="1" applyAlignment="1">
      <alignment horizontal="center" vertical="center"/>
    </xf>
    <xf numFmtId="41" fontId="27" fillId="12" borderId="0" xfId="0" applyNumberFormat="1" applyFont="1" applyFill="1" applyAlignment="1">
      <alignment vertical="center"/>
    </xf>
    <xf numFmtId="185" fontId="9" fillId="12" borderId="24" xfId="1" applyNumberFormat="1" applyFont="1" applyFill="1" applyBorder="1" applyAlignment="1">
      <alignment horizontal="center" vertical="center"/>
    </xf>
    <xf numFmtId="185" fontId="9" fillId="12" borderId="26" xfId="0" applyNumberFormat="1" applyFont="1" applyFill="1" applyBorder="1" applyAlignment="1">
      <alignment horizontal="center" vertical="center"/>
    </xf>
    <xf numFmtId="185" fontId="9" fillId="12" borderId="50" xfId="0" applyNumberFormat="1" applyFont="1" applyFill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185" fontId="9" fillId="0" borderId="1" xfId="1" applyNumberFormat="1" applyFont="1" applyBorder="1" applyAlignment="1">
      <alignment horizontal="right" vertical="center"/>
    </xf>
    <xf numFmtId="185" fontId="9" fillId="0" borderId="10" xfId="1" applyNumberFormat="1" applyFont="1" applyBorder="1" applyAlignment="1">
      <alignment horizontal="right" vertical="center"/>
    </xf>
    <xf numFmtId="185" fontId="9" fillId="0" borderId="11" xfId="1" applyNumberFormat="1" applyFont="1" applyBorder="1" applyAlignment="1">
      <alignment horizontal="right" vertical="center"/>
    </xf>
    <xf numFmtId="0" fontId="17" fillId="0" borderId="109" xfId="6" applyFont="1" applyBorder="1" applyAlignment="1">
      <alignment horizontal="left" vertical="center" wrapText="1"/>
    </xf>
    <xf numFmtId="0" fontId="17" fillId="0" borderId="110" xfId="6" applyFont="1" applyBorder="1" applyAlignment="1">
      <alignment horizontal="left" vertical="center" wrapText="1"/>
    </xf>
    <xf numFmtId="0" fontId="17" fillId="0" borderId="85" xfId="6" applyFont="1" applyBorder="1" applyAlignment="1">
      <alignment horizontal="left" vertical="center" wrapText="1"/>
    </xf>
    <xf numFmtId="0" fontId="17" fillId="0" borderId="47" xfId="6" applyFont="1" applyBorder="1" applyAlignment="1">
      <alignment horizontal="left" vertical="center" wrapText="1"/>
    </xf>
    <xf numFmtId="0" fontId="17" fillId="0" borderId="45" xfId="6" applyFont="1" applyBorder="1" applyAlignment="1">
      <alignment horizontal="left" vertical="center" wrapText="1"/>
    </xf>
    <xf numFmtId="0" fontId="17" fillId="0" borderId="86" xfId="6" applyFont="1" applyBorder="1" applyAlignment="1">
      <alignment horizontal="left" vertical="center" wrapText="1"/>
    </xf>
  </cellXfs>
  <cellStyles count="12">
    <cellStyle name="一般" xfId="0" builtinId="0"/>
    <cellStyle name="一般 2" xfId="6"/>
    <cellStyle name="一般 3" xfId="7"/>
    <cellStyle name="一般 4" xfId="8"/>
    <cellStyle name="一般_Sheet2" xfId="3"/>
    <cellStyle name="一般_期中報告-會計報告" xfId="4"/>
    <cellStyle name="一般_期中報告-會計報告 2" xfId="5"/>
    <cellStyle name="千分位" xfId="1" builtinId="3"/>
    <cellStyle name="千分位 2" xfId="9"/>
    <cellStyle name="千分位[0]" xfId="2" builtinId="6"/>
    <cellStyle name="百分比" xfId="11" builtinId="5"/>
    <cellStyle name="貨幣[0]_Sheet1" xfId="10"/>
  </cellStyles>
  <dxfs count="2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66FFFF"/>
      <color rgb="FFFFCCFF"/>
      <color rgb="FF9966FF"/>
      <color rgb="FFCCCCFF"/>
      <color rgb="FFFFFF66"/>
      <color rgb="FFFF9900"/>
      <color rgb="FFCC66FF"/>
      <color rgb="FF6666FF"/>
      <color rgb="FF6699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D9" sqref="D9"/>
    </sheetView>
  </sheetViews>
  <sheetFormatPr defaultRowHeight="15.5"/>
  <cols>
    <col min="3" max="3" width="15.4140625" customWidth="1"/>
    <col min="4" max="4" width="15.33203125" customWidth="1"/>
  </cols>
  <sheetData>
    <row r="2" spans="2:4" ht="17">
      <c r="B2" s="490"/>
      <c r="C2" s="491" t="s">
        <v>302</v>
      </c>
    </row>
    <row r="3" spans="2:4" ht="16" thickBot="1"/>
    <row r="4" spans="2:4" ht="18.5" thickBot="1">
      <c r="B4" s="492"/>
      <c r="C4" s="491" t="s">
        <v>303</v>
      </c>
    </row>
    <row r="6" spans="2:4" ht="18.5" thickBot="1">
      <c r="B6" s="34"/>
      <c r="C6" s="491" t="s">
        <v>304</v>
      </c>
    </row>
    <row r="8" spans="2:4" ht="17">
      <c r="B8" s="493"/>
      <c r="C8" s="491" t="s">
        <v>305</v>
      </c>
    </row>
    <row r="10" spans="2:4" ht="18.5">
      <c r="B10" s="494"/>
      <c r="C10" s="491" t="s">
        <v>306</v>
      </c>
    </row>
    <row r="12" spans="2:4" ht="18.5">
      <c r="B12" s="499"/>
      <c r="C12" s="491" t="s">
        <v>309</v>
      </c>
    </row>
    <row r="15" spans="2:4" ht="26" customHeight="1">
      <c r="B15" s="491" t="s">
        <v>307</v>
      </c>
      <c r="C15" s="495">
        <v>1234</v>
      </c>
      <c r="D15" s="491" t="s">
        <v>308</v>
      </c>
    </row>
  </sheetData>
  <phoneticPr fontId="2" type="noConversion"/>
  <dataValidations count="1">
    <dataValidation type="list" allowBlank="1" showInputMessage="1" showErrorMessage="1" sqref="B6">
      <formula1>"男,女"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F15"/>
  <sheetViews>
    <sheetView zoomScale="80" zoomScaleNormal="80" workbookViewId="0">
      <selection activeCell="I11" sqref="I11"/>
    </sheetView>
  </sheetViews>
  <sheetFormatPr defaultColWidth="11.25" defaultRowHeight="15.5"/>
  <cols>
    <col min="1" max="4" width="15.08203125" style="171" customWidth="1"/>
    <col min="5" max="5" width="28.4140625" style="171" customWidth="1"/>
    <col min="6" max="6" width="25.33203125" style="171" customWidth="1"/>
    <col min="7" max="7" width="11.08203125" style="171" customWidth="1"/>
    <col min="8" max="8" width="11.25" style="171" customWidth="1"/>
    <col min="9" max="16384" width="11.25" style="171"/>
  </cols>
  <sheetData>
    <row r="1" spans="1:6" ht="23.5">
      <c r="A1" s="68" t="s">
        <v>153</v>
      </c>
      <c r="B1" s="68"/>
      <c r="C1" s="68"/>
      <c r="D1" s="68"/>
    </row>
    <row r="2" spans="1:6" s="173" customFormat="1" ht="23.5" thickBot="1">
      <c r="A2" s="172"/>
      <c r="F2" s="174" t="s">
        <v>7</v>
      </c>
    </row>
    <row r="3" spans="1:6" s="15" customFormat="1" ht="53.15" customHeight="1" thickBot="1">
      <c r="A3" s="13" t="s">
        <v>103</v>
      </c>
      <c r="B3" s="25" t="s">
        <v>160</v>
      </c>
      <c r="C3" s="25" t="s">
        <v>161</v>
      </c>
      <c r="D3" s="25" t="s">
        <v>162</v>
      </c>
      <c r="E3" s="4" t="s">
        <v>268</v>
      </c>
      <c r="F3" s="4" t="s">
        <v>241</v>
      </c>
    </row>
    <row r="4" spans="1:6" s="173" customFormat="1" ht="30.5" customHeight="1">
      <c r="A4" s="248" t="s">
        <v>154</v>
      </c>
      <c r="B4" s="239">
        <v>4</v>
      </c>
      <c r="C4" s="239" t="s">
        <v>158</v>
      </c>
      <c r="D4" s="239">
        <v>4000</v>
      </c>
      <c r="E4" s="240">
        <f>B4*D4</f>
        <v>16000</v>
      </c>
      <c r="F4" s="175" t="s">
        <v>156</v>
      </c>
    </row>
    <row r="5" spans="1:6" s="173" customFormat="1" ht="30.5" customHeight="1">
      <c r="A5" s="249" t="s">
        <v>155</v>
      </c>
      <c r="B5" s="239">
        <v>4</v>
      </c>
      <c r="C5" s="239" t="s">
        <v>159</v>
      </c>
      <c r="D5" s="239">
        <v>2000</v>
      </c>
      <c r="E5" s="240">
        <f t="shared" ref="E5:E7" si="0">B5*D5</f>
        <v>8000</v>
      </c>
      <c r="F5" s="175" t="s">
        <v>157</v>
      </c>
    </row>
    <row r="6" spans="1:6" s="173" customFormat="1" ht="30.5" customHeight="1">
      <c r="A6" s="242"/>
      <c r="B6" s="242"/>
      <c r="C6" s="242"/>
      <c r="D6" s="239"/>
      <c r="E6" s="240">
        <f t="shared" si="0"/>
        <v>0</v>
      </c>
      <c r="F6" s="175"/>
    </row>
    <row r="7" spans="1:6" s="173" customFormat="1" ht="30.5" customHeight="1">
      <c r="A7" s="243"/>
      <c r="B7" s="245"/>
      <c r="C7" s="245"/>
      <c r="D7" s="239"/>
      <c r="E7" s="246">
        <f t="shared" si="0"/>
        <v>0</v>
      </c>
      <c r="F7" s="179"/>
    </row>
    <row r="8" spans="1:6" s="173" customFormat="1" ht="42" customHeight="1" thickBot="1">
      <c r="A8" s="450" t="s">
        <v>238</v>
      </c>
      <c r="B8" s="451"/>
      <c r="C8" s="452"/>
      <c r="D8" s="250"/>
      <c r="E8" s="251">
        <f>SUM(E4:E7)</f>
        <v>24000</v>
      </c>
      <c r="F8" s="180"/>
    </row>
    <row r="9" spans="1:6" ht="30.5" customHeight="1"/>
    <row r="10" spans="1:6" ht="30.5" customHeight="1"/>
    <row r="11" spans="1:6" ht="30.5" customHeight="1"/>
    <row r="12" spans="1:6" ht="30.5" customHeight="1"/>
    <row r="13" spans="1:6" ht="30.5" customHeight="1"/>
    <row r="14" spans="1:6" ht="30.5" customHeight="1"/>
    <row r="15" spans="1:6" ht="30.5" customHeight="1"/>
  </sheetData>
  <mergeCells count="1">
    <mergeCell ref="A8:C8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8"/>
  <sheetViews>
    <sheetView zoomScale="80" zoomScaleNormal="80" workbookViewId="0">
      <selection activeCell="K14" sqref="K14"/>
    </sheetView>
  </sheetViews>
  <sheetFormatPr defaultColWidth="11.25" defaultRowHeight="15.5"/>
  <cols>
    <col min="1" max="3" width="15.08203125" style="171" customWidth="1"/>
    <col min="4" max="4" width="20.08203125" style="185" customWidth="1"/>
    <col min="5" max="5" width="25.6640625" style="171" customWidth="1"/>
    <col min="6" max="6" width="28.5" style="171" customWidth="1"/>
    <col min="7" max="7" width="11.25" style="171" customWidth="1"/>
    <col min="8" max="16384" width="11.25" style="171"/>
  </cols>
  <sheetData>
    <row r="1" spans="1:6" ht="23.5">
      <c r="A1" s="68" t="s">
        <v>104</v>
      </c>
      <c r="B1" s="68"/>
      <c r="C1" s="68"/>
      <c r="D1" s="181"/>
    </row>
    <row r="2" spans="1:6" s="173" customFormat="1" ht="23.5" thickBot="1">
      <c r="A2" s="172"/>
      <c r="D2" s="182"/>
      <c r="F2" s="174" t="s">
        <v>7</v>
      </c>
    </row>
    <row r="3" spans="1:6" s="15" customFormat="1" ht="53.15" customHeight="1" thickBot="1">
      <c r="A3" s="13" t="s">
        <v>103</v>
      </c>
      <c r="B3" s="25" t="s">
        <v>164</v>
      </c>
      <c r="C3" s="25" t="s">
        <v>165</v>
      </c>
      <c r="D3" s="27" t="s">
        <v>166</v>
      </c>
      <c r="E3" s="4" t="s">
        <v>268</v>
      </c>
      <c r="F3" s="4" t="s">
        <v>241</v>
      </c>
    </row>
    <row r="4" spans="1:6" s="173" customFormat="1" ht="27.75" customHeight="1">
      <c r="A4" s="175" t="s">
        <v>105</v>
      </c>
      <c r="B4" s="237">
        <v>1</v>
      </c>
      <c r="C4" s="238">
        <v>5</v>
      </c>
      <c r="D4" s="239">
        <v>2500</v>
      </c>
      <c r="E4" s="240">
        <f>B4*C4*D4</f>
        <v>12500</v>
      </c>
      <c r="F4" s="175" t="s">
        <v>107</v>
      </c>
    </row>
    <row r="5" spans="1:6" s="173" customFormat="1" ht="27.75" customHeight="1">
      <c r="A5" s="176" t="s">
        <v>106</v>
      </c>
      <c r="B5" s="241">
        <v>4</v>
      </c>
      <c r="C5" s="238">
        <v>5</v>
      </c>
      <c r="D5" s="239">
        <v>2500</v>
      </c>
      <c r="E5" s="240">
        <f t="shared" ref="E5:E7" si="0">B5*C5*D5</f>
        <v>50000</v>
      </c>
      <c r="F5" s="175" t="s">
        <v>107</v>
      </c>
    </row>
    <row r="6" spans="1:6" s="173" customFormat="1" ht="27.75" customHeight="1">
      <c r="A6" s="177"/>
      <c r="B6" s="242"/>
      <c r="C6" s="242"/>
      <c r="D6" s="242"/>
      <c r="E6" s="240">
        <f t="shared" si="0"/>
        <v>0</v>
      </c>
      <c r="F6" s="175"/>
    </row>
    <row r="7" spans="1:6" s="173" customFormat="1" ht="27.75" customHeight="1">
      <c r="A7" s="178"/>
      <c r="B7" s="243"/>
      <c r="C7" s="244"/>
      <c r="D7" s="245"/>
      <c r="E7" s="246">
        <f t="shared" si="0"/>
        <v>0</v>
      </c>
      <c r="F7" s="183"/>
    </row>
    <row r="8" spans="1:6" s="173" customFormat="1" ht="27.75" customHeight="1" thickBot="1">
      <c r="A8" s="453" t="s">
        <v>265</v>
      </c>
      <c r="B8" s="454"/>
      <c r="C8" s="454"/>
      <c r="D8" s="455"/>
      <c r="E8" s="247">
        <f>SUM(E4:E7)</f>
        <v>62500</v>
      </c>
      <c r="F8" s="184"/>
    </row>
  </sheetData>
  <mergeCells count="1">
    <mergeCell ref="A8:D8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  <pageSetUpPr fitToPage="1"/>
  </sheetPr>
  <dimension ref="A1:F8"/>
  <sheetViews>
    <sheetView zoomScale="80" zoomScaleNormal="80" workbookViewId="0">
      <selection activeCell="J10" sqref="J10:J11"/>
    </sheetView>
  </sheetViews>
  <sheetFormatPr defaultColWidth="11.25" defaultRowHeight="15.5"/>
  <cols>
    <col min="1" max="3" width="15.08203125" style="171" customWidth="1"/>
    <col min="4" max="4" width="15.08203125" style="185" customWidth="1"/>
    <col min="5" max="5" width="29.58203125" style="171" customWidth="1"/>
    <col min="6" max="6" width="25.4140625" style="171" customWidth="1"/>
    <col min="7" max="7" width="11.08203125" style="171" customWidth="1"/>
    <col min="8" max="8" width="11.25" style="171" customWidth="1"/>
    <col min="9" max="16384" width="11.25" style="171"/>
  </cols>
  <sheetData>
    <row r="1" spans="1:6" ht="23.5">
      <c r="A1" s="68" t="s">
        <v>109</v>
      </c>
      <c r="B1" s="68"/>
      <c r="C1" s="68"/>
      <c r="D1" s="181"/>
    </row>
    <row r="2" spans="1:6" s="173" customFormat="1" ht="23.5" thickBot="1">
      <c r="A2" s="172"/>
      <c r="D2" s="182"/>
      <c r="F2" s="174" t="s">
        <v>7</v>
      </c>
    </row>
    <row r="3" spans="1:6" s="15" customFormat="1" ht="53.15" customHeight="1" thickBot="1">
      <c r="A3" s="13" t="s">
        <v>103</v>
      </c>
      <c r="B3" s="25" t="s">
        <v>160</v>
      </c>
      <c r="C3" s="25" t="s">
        <v>161</v>
      </c>
      <c r="D3" s="25" t="s">
        <v>162</v>
      </c>
      <c r="E3" s="4" t="s">
        <v>268</v>
      </c>
      <c r="F3" s="4" t="s">
        <v>241</v>
      </c>
    </row>
    <row r="4" spans="1:6" s="173" customFormat="1" ht="27.75" customHeight="1">
      <c r="A4" s="175" t="s">
        <v>112</v>
      </c>
      <c r="B4" s="237">
        <v>100</v>
      </c>
      <c r="C4" s="238" t="s">
        <v>110</v>
      </c>
      <c r="D4" s="239">
        <v>100</v>
      </c>
      <c r="E4" s="240">
        <f>B4*D4</f>
        <v>10000</v>
      </c>
      <c r="F4" s="175" t="s">
        <v>113</v>
      </c>
    </row>
    <row r="5" spans="1:6" s="173" customFormat="1" ht="27.75" customHeight="1">
      <c r="A5" s="176" t="s">
        <v>111</v>
      </c>
      <c r="B5" s="241">
        <v>1000</v>
      </c>
      <c r="C5" s="238" t="s">
        <v>114</v>
      </c>
      <c r="D5" s="239">
        <v>2</v>
      </c>
      <c r="E5" s="240">
        <f>B5*D5</f>
        <v>2000</v>
      </c>
      <c r="F5" s="176" t="s">
        <v>115</v>
      </c>
    </row>
    <row r="6" spans="1:6" s="173" customFormat="1" ht="27.75" customHeight="1">
      <c r="A6" s="177"/>
      <c r="B6" s="242"/>
      <c r="C6" s="242"/>
      <c r="D6" s="242"/>
      <c r="E6" s="240">
        <f t="shared" ref="E6:E7" si="0">B6*C6*D6</f>
        <v>0</v>
      </c>
      <c r="F6" s="175"/>
    </row>
    <row r="7" spans="1:6" s="173" customFormat="1" ht="27.75" customHeight="1">
      <c r="A7" s="253"/>
      <c r="B7" s="254"/>
      <c r="C7" s="255"/>
      <c r="D7" s="256"/>
      <c r="E7" s="257">
        <f t="shared" si="0"/>
        <v>0</v>
      </c>
      <c r="F7" s="258"/>
    </row>
    <row r="8" spans="1:6" s="173" customFormat="1" ht="27.75" customHeight="1" thickBot="1">
      <c r="A8" s="456" t="s">
        <v>10</v>
      </c>
      <c r="B8" s="457"/>
      <c r="C8" s="457"/>
      <c r="D8" s="458"/>
      <c r="E8" s="252">
        <f>SUM(E4:E7)</f>
        <v>12000</v>
      </c>
      <c r="F8" s="184"/>
    </row>
  </sheetData>
  <mergeCells count="1">
    <mergeCell ref="A8:D8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  <pageSetUpPr fitToPage="1"/>
  </sheetPr>
  <dimension ref="A1:G8"/>
  <sheetViews>
    <sheetView zoomScale="80" zoomScaleNormal="80" workbookViewId="0">
      <selection activeCell="K13" sqref="K13"/>
    </sheetView>
  </sheetViews>
  <sheetFormatPr defaultColWidth="11.25" defaultRowHeight="15.5"/>
  <cols>
    <col min="1" max="3" width="15.08203125" style="171" customWidth="1"/>
    <col min="4" max="5" width="15.08203125" style="185" customWidth="1"/>
    <col min="6" max="6" width="30.08203125" style="171" customWidth="1"/>
    <col min="7" max="7" width="25.4140625" style="171" customWidth="1"/>
    <col min="8" max="8" width="11.08203125" style="171" customWidth="1"/>
    <col min="9" max="9" width="11.25" style="171" customWidth="1"/>
    <col min="10" max="16384" width="11.25" style="171"/>
  </cols>
  <sheetData>
    <row r="1" spans="1:7" ht="23.5">
      <c r="A1" s="68" t="s">
        <v>116</v>
      </c>
      <c r="B1" s="68"/>
      <c r="C1" s="68"/>
      <c r="D1" s="181"/>
      <c r="E1" s="181"/>
    </row>
    <row r="2" spans="1:7" s="173" customFormat="1" ht="23.5" thickBot="1">
      <c r="A2" s="172"/>
      <c r="D2" s="182"/>
      <c r="E2" s="182"/>
      <c r="G2" s="174" t="s">
        <v>7</v>
      </c>
    </row>
    <row r="3" spans="1:7" s="15" customFormat="1" ht="53.15" customHeight="1" thickBot="1">
      <c r="A3" s="13" t="s">
        <v>103</v>
      </c>
      <c r="B3" s="25" t="s">
        <v>160</v>
      </c>
      <c r="C3" s="25" t="s">
        <v>161</v>
      </c>
      <c r="D3" s="25" t="s">
        <v>162</v>
      </c>
      <c r="E3" s="25" t="s">
        <v>259</v>
      </c>
      <c r="F3" s="4" t="s">
        <v>271</v>
      </c>
      <c r="G3" s="4" t="s">
        <v>241</v>
      </c>
    </row>
    <row r="4" spans="1:7" s="173" customFormat="1" ht="27.75" customHeight="1">
      <c r="A4" s="186" t="s">
        <v>118</v>
      </c>
      <c r="B4" s="259">
        <v>100</v>
      </c>
      <c r="C4" s="238" t="s">
        <v>121</v>
      </c>
      <c r="D4" s="239">
        <v>100</v>
      </c>
      <c r="E4" s="239">
        <v>2</v>
      </c>
      <c r="F4" s="264">
        <f>B4*D4*E4</f>
        <v>20000</v>
      </c>
      <c r="G4" s="175" t="s">
        <v>113</v>
      </c>
    </row>
    <row r="5" spans="1:7" s="173" customFormat="1" ht="27.75" customHeight="1">
      <c r="A5" s="186" t="s">
        <v>117</v>
      </c>
      <c r="B5" s="260">
        <v>50</v>
      </c>
      <c r="C5" s="238" t="s">
        <v>114</v>
      </c>
      <c r="D5" s="239">
        <v>50</v>
      </c>
      <c r="E5" s="239">
        <v>2</v>
      </c>
      <c r="F5" s="264">
        <f t="shared" ref="F5:F7" si="0">B5*D5*E5</f>
        <v>5000</v>
      </c>
      <c r="G5" s="175"/>
    </row>
    <row r="6" spans="1:7" s="173" customFormat="1" ht="27.75" customHeight="1">
      <c r="A6" s="186" t="s">
        <v>119</v>
      </c>
      <c r="B6" s="238">
        <v>4</v>
      </c>
      <c r="C6" s="238" t="s">
        <v>120</v>
      </c>
      <c r="D6" s="239">
        <v>5000</v>
      </c>
      <c r="E6" s="239">
        <v>2</v>
      </c>
      <c r="F6" s="264">
        <f t="shared" si="0"/>
        <v>40000</v>
      </c>
      <c r="G6" s="175"/>
    </row>
    <row r="7" spans="1:7" s="173" customFormat="1" ht="27.75" customHeight="1">
      <c r="A7" s="187"/>
      <c r="B7" s="262"/>
      <c r="C7" s="262"/>
      <c r="D7" s="263"/>
      <c r="E7" s="263"/>
      <c r="F7" s="264">
        <f t="shared" si="0"/>
        <v>0</v>
      </c>
      <c r="G7" s="179"/>
    </row>
    <row r="8" spans="1:7" s="173" customFormat="1" ht="27.75" customHeight="1" thickBot="1">
      <c r="A8" s="453" t="s">
        <v>265</v>
      </c>
      <c r="B8" s="454"/>
      <c r="C8" s="454"/>
      <c r="D8" s="454"/>
      <c r="E8" s="455"/>
      <c r="F8" s="188">
        <f>SUM(F4:F7)</f>
        <v>65000</v>
      </c>
      <c r="G8" s="180"/>
    </row>
  </sheetData>
  <mergeCells count="1">
    <mergeCell ref="A8:E8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0"/>
  <sheetViews>
    <sheetView zoomScale="80" zoomScaleNormal="80" workbookViewId="0">
      <selection activeCell="K15" sqref="K15"/>
    </sheetView>
  </sheetViews>
  <sheetFormatPr defaultColWidth="11.25" defaultRowHeight="15.5"/>
  <cols>
    <col min="1" max="1" width="15.08203125" style="171" customWidth="1"/>
    <col min="2" max="2" width="18.9140625" style="171" customWidth="1"/>
    <col min="3" max="3" width="20.75" style="171" customWidth="1"/>
    <col min="4" max="4" width="15.08203125" style="171" customWidth="1"/>
    <col min="5" max="5" width="22.5" style="171" customWidth="1"/>
    <col min="6" max="6" width="25.4140625" style="171" customWidth="1"/>
    <col min="7" max="16384" width="11.25" style="171"/>
  </cols>
  <sheetData>
    <row r="1" spans="1:6" ht="23.5">
      <c r="A1" s="68" t="s">
        <v>124</v>
      </c>
      <c r="B1" s="68"/>
      <c r="C1" s="68"/>
      <c r="D1" s="68"/>
    </row>
    <row r="2" spans="1:6" s="173" customFormat="1" ht="23.5" thickBot="1">
      <c r="F2" s="174" t="s">
        <v>7</v>
      </c>
    </row>
    <row r="3" spans="1:6" s="15" customFormat="1" ht="53.15" customHeight="1" thickBot="1">
      <c r="A3" s="227" t="s">
        <v>122</v>
      </c>
      <c r="B3" s="223" t="s">
        <v>146</v>
      </c>
      <c r="C3" s="224" t="s">
        <v>257</v>
      </c>
      <c r="D3" s="224" t="s">
        <v>258</v>
      </c>
      <c r="E3" s="224" t="s">
        <v>272</v>
      </c>
      <c r="F3" s="225" t="s">
        <v>241</v>
      </c>
    </row>
    <row r="4" spans="1:6" s="173" customFormat="1" ht="27.75" customHeight="1">
      <c r="A4" s="248" t="s">
        <v>123</v>
      </c>
      <c r="B4" s="248"/>
      <c r="C4" s="237">
        <v>20000</v>
      </c>
      <c r="D4" s="238">
        <v>7</v>
      </c>
      <c r="E4" s="240">
        <f>C4*D4</f>
        <v>140000</v>
      </c>
      <c r="F4" s="175"/>
    </row>
    <row r="5" spans="1:6" s="173" customFormat="1" ht="27.75" customHeight="1">
      <c r="A5" s="248"/>
      <c r="B5" s="248"/>
      <c r="C5" s="237"/>
      <c r="D5" s="238"/>
      <c r="E5" s="240">
        <f>C5*D5</f>
        <v>0</v>
      </c>
      <c r="F5" s="175"/>
    </row>
    <row r="6" spans="1:6" s="173" customFormat="1" ht="27.75" customHeight="1">
      <c r="A6" s="265"/>
      <c r="B6" s="248"/>
      <c r="C6" s="242"/>
      <c r="D6" s="242"/>
      <c r="E6" s="240">
        <f t="shared" ref="E6:E7" si="0">C6*D6</f>
        <v>0</v>
      </c>
      <c r="F6" s="175"/>
    </row>
    <row r="7" spans="1:6" s="173" customFormat="1" ht="27.75" customHeight="1">
      <c r="A7" s="266"/>
      <c r="B7" s="267"/>
      <c r="C7" s="261"/>
      <c r="D7" s="262"/>
      <c r="E7" s="246">
        <f t="shared" si="0"/>
        <v>0</v>
      </c>
      <c r="F7" s="179"/>
    </row>
    <row r="8" spans="1:6" s="173" customFormat="1" ht="27.75" customHeight="1" thickBot="1">
      <c r="A8" s="465" t="s">
        <v>265</v>
      </c>
      <c r="B8" s="466"/>
      <c r="C8" s="466"/>
      <c r="D8" s="467"/>
      <c r="E8" s="268">
        <f>SUM(E4:E7)</f>
        <v>140000</v>
      </c>
      <c r="F8" s="226"/>
    </row>
    <row r="9" spans="1:6" ht="38.5" customHeight="1">
      <c r="A9" s="459" t="s">
        <v>230</v>
      </c>
      <c r="B9" s="460"/>
      <c r="C9" s="460"/>
      <c r="D9" s="460"/>
      <c r="E9" s="460"/>
      <c r="F9" s="461"/>
    </row>
    <row r="10" spans="1:6" ht="36" customHeight="1" thickBot="1">
      <c r="A10" s="462" t="s">
        <v>262</v>
      </c>
      <c r="B10" s="463"/>
      <c r="C10" s="463"/>
      <c r="D10" s="463"/>
      <c r="E10" s="463"/>
      <c r="F10" s="464"/>
    </row>
  </sheetData>
  <mergeCells count="3">
    <mergeCell ref="A9:F9"/>
    <mergeCell ref="A10:F10"/>
    <mergeCell ref="A8:D8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E9"/>
  <sheetViews>
    <sheetView zoomScale="80" zoomScaleNormal="80" workbookViewId="0">
      <selection activeCell="A8" sqref="A8:C8"/>
    </sheetView>
  </sheetViews>
  <sheetFormatPr defaultColWidth="11.25" defaultRowHeight="15.5"/>
  <cols>
    <col min="1" max="2" width="15.08203125" style="171" customWidth="1"/>
    <col min="3" max="3" width="20.75" style="171" customWidth="1"/>
    <col min="4" max="4" width="22.5" style="171" customWidth="1"/>
    <col min="5" max="5" width="25.4140625" style="171" customWidth="1"/>
    <col min="6" max="6" width="11.08203125" style="171" customWidth="1"/>
    <col min="7" max="7" width="11.25" style="171" customWidth="1"/>
    <col min="8" max="16384" width="11.25" style="171"/>
  </cols>
  <sheetData>
    <row r="1" spans="1:5" ht="23.5">
      <c r="A1" s="68" t="s">
        <v>239</v>
      </c>
      <c r="B1" s="68"/>
      <c r="C1" s="68"/>
    </row>
    <row r="2" spans="1:5" s="173" customFormat="1" ht="23.5" thickBot="1">
      <c r="A2" s="172"/>
      <c r="E2" s="174" t="s">
        <v>7</v>
      </c>
    </row>
    <row r="3" spans="1:5" s="15" customFormat="1" ht="53.15" customHeight="1" thickBot="1">
      <c r="A3" s="25" t="s">
        <v>254</v>
      </c>
      <c r="B3" s="25" t="s">
        <v>255</v>
      </c>
      <c r="C3" s="25" t="s">
        <v>256</v>
      </c>
      <c r="D3" s="14" t="s">
        <v>273</v>
      </c>
      <c r="E3" s="4" t="s">
        <v>241</v>
      </c>
    </row>
    <row r="4" spans="1:5" s="173" customFormat="1" ht="27.75" customHeight="1">
      <c r="A4" s="248">
        <v>196</v>
      </c>
      <c r="B4" s="248">
        <v>1</v>
      </c>
      <c r="C4" s="237">
        <v>30</v>
      </c>
      <c r="D4" s="240">
        <f>A4*C4*B4</f>
        <v>5880</v>
      </c>
      <c r="E4" s="175"/>
    </row>
    <row r="5" spans="1:5" s="173" customFormat="1" ht="27.75" customHeight="1">
      <c r="A5" s="248">
        <v>200</v>
      </c>
      <c r="B5" s="248">
        <v>2</v>
      </c>
      <c r="C5" s="237">
        <v>60</v>
      </c>
      <c r="D5" s="240">
        <f t="shared" ref="D5:D7" si="0">A5*C5*B5</f>
        <v>24000</v>
      </c>
      <c r="E5" s="175"/>
    </row>
    <row r="6" spans="1:5" s="173" customFormat="1" ht="27.75" customHeight="1">
      <c r="A6" s="242"/>
      <c r="B6" s="242"/>
      <c r="C6" s="242"/>
      <c r="D6" s="240">
        <f t="shared" si="0"/>
        <v>0</v>
      </c>
      <c r="E6" s="175"/>
    </row>
    <row r="7" spans="1:5" s="173" customFormat="1" ht="27.75" customHeight="1">
      <c r="A7" s="261"/>
      <c r="B7" s="261"/>
      <c r="C7" s="261"/>
      <c r="D7" s="246">
        <f t="shared" si="0"/>
        <v>0</v>
      </c>
      <c r="E7" s="179"/>
    </row>
    <row r="8" spans="1:5" s="173" customFormat="1" ht="27.75" customHeight="1" thickBot="1">
      <c r="A8" s="450" t="s">
        <v>265</v>
      </c>
      <c r="B8" s="451"/>
      <c r="C8" s="469"/>
      <c r="D8" s="251">
        <f>SUM(D4:D7)</f>
        <v>29880</v>
      </c>
      <c r="E8" s="180"/>
    </row>
    <row r="9" spans="1:5" ht="50.5" customHeight="1" thickBot="1">
      <c r="A9" s="445" t="s">
        <v>231</v>
      </c>
      <c r="B9" s="446"/>
      <c r="C9" s="446"/>
      <c r="D9" s="446"/>
      <c r="E9" s="468"/>
    </row>
  </sheetData>
  <mergeCells count="2">
    <mergeCell ref="A9:E9"/>
    <mergeCell ref="A8:C8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FF"/>
    <pageSetUpPr fitToPage="1"/>
  </sheetPr>
  <dimension ref="A1:F43"/>
  <sheetViews>
    <sheetView zoomScale="80" zoomScaleNormal="80" workbookViewId="0">
      <selection activeCell="J14" sqref="J14"/>
    </sheetView>
  </sheetViews>
  <sheetFormatPr defaultColWidth="9" defaultRowHeight="23"/>
  <cols>
    <col min="1" max="1" width="38.6640625" style="7" customWidth="1"/>
    <col min="2" max="3" width="13.58203125" style="21" customWidth="1"/>
    <col min="4" max="4" width="14.6640625" style="7" customWidth="1"/>
    <col min="5" max="5" width="28" style="189" customWidth="1"/>
    <col min="6" max="6" width="29.08203125" style="7" customWidth="1"/>
    <col min="7" max="7" width="8.83203125" style="7" customWidth="1"/>
    <col min="8" max="16384" width="9" style="7"/>
  </cols>
  <sheetData>
    <row r="1" spans="1:6" ht="23.5">
      <c r="A1" s="434" t="s">
        <v>126</v>
      </c>
      <c r="B1" s="434"/>
      <c r="C1" s="434"/>
      <c r="D1" s="434"/>
      <c r="E1" s="434"/>
    </row>
    <row r="2" spans="1:6" ht="23.5" thickBot="1">
      <c r="A2" s="73"/>
      <c r="B2" s="73"/>
      <c r="C2" s="73"/>
      <c r="D2" s="73"/>
      <c r="F2" s="75" t="s">
        <v>2</v>
      </c>
    </row>
    <row r="3" spans="1:6" s="11" customFormat="1" ht="76.5" customHeight="1" thickBot="1">
      <c r="A3" s="272" t="s">
        <v>77</v>
      </c>
      <c r="B3" s="273" t="s">
        <v>160</v>
      </c>
      <c r="C3" s="273" t="s">
        <v>161</v>
      </c>
      <c r="D3" s="205" t="s">
        <v>162</v>
      </c>
      <c r="E3" s="274" t="s">
        <v>268</v>
      </c>
      <c r="F3" s="4" t="s">
        <v>241</v>
      </c>
    </row>
    <row r="4" spans="1:6">
      <c r="A4" s="121" t="s">
        <v>127</v>
      </c>
      <c r="B4" s="76">
        <v>1</v>
      </c>
      <c r="C4" s="76" t="s">
        <v>128</v>
      </c>
      <c r="D4" s="275">
        <v>3000</v>
      </c>
      <c r="E4" s="269">
        <f>ROUND(B4*D4,0)</f>
        <v>3000</v>
      </c>
      <c r="F4" s="122" t="s">
        <v>129</v>
      </c>
    </row>
    <row r="5" spans="1:6">
      <c r="A5" s="123"/>
      <c r="B5" s="76"/>
      <c r="C5" s="76"/>
      <c r="D5" s="276"/>
      <c r="E5" s="270">
        <f t="shared" ref="E5:E12" si="0">ROUND(B5*D5,0)</f>
        <v>0</v>
      </c>
      <c r="F5" s="124"/>
    </row>
    <row r="6" spans="1:6">
      <c r="A6" s="123"/>
      <c r="B6" s="76"/>
      <c r="C6" s="76"/>
      <c r="D6" s="276"/>
      <c r="E6" s="270">
        <f t="shared" si="0"/>
        <v>0</v>
      </c>
      <c r="F6" s="124"/>
    </row>
    <row r="7" spans="1:6">
      <c r="A7" s="123"/>
      <c r="B7" s="76"/>
      <c r="C7" s="76"/>
      <c r="D7" s="276"/>
      <c r="E7" s="270">
        <f t="shared" si="0"/>
        <v>0</v>
      </c>
      <c r="F7" s="124"/>
    </row>
    <row r="8" spans="1:6">
      <c r="A8" s="125"/>
      <c r="B8" s="76"/>
      <c r="C8" s="76"/>
      <c r="D8" s="276"/>
      <c r="E8" s="270">
        <f t="shared" si="0"/>
        <v>0</v>
      </c>
      <c r="F8" s="126"/>
    </row>
    <row r="9" spans="1:6" ht="20.149999999999999" customHeight="1">
      <c r="A9" s="125"/>
      <c r="B9" s="76"/>
      <c r="C9" s="76"/>
      <c r="D9" s="276"/>
      <c r="E9" s="270">
        <f t="shared" si="0"/>
        <v>0</v>
      </c>
      <c r="F9" s="126"/>
    </row>
    <row r="10" spans="1:6" ht="20.149999999999999" customHeight="1">
      <c r="A10" s="125"/>
      <c r="B10" s="76"/>
      <c r="C10" s="76"/>
      <c r="D10" s="276"/>
      <c r="E10" s="270">
        <f t="shared" si="0"/>
        <v>0</v>
      </c>
      <c r="F10" s="126"/>
    </row>
    <row r="11" spans="1:6" ht="20.149999999999999" customHeight="1">
      <c r="A11" s="125"/>
      <c r="B11" s="76"/>
      <c r="C11" s="76"/>
      <c r="D11" s="276"/>
      <c r="E11" s="270">
        <f t="shared" si="0"/>
        <v>0</v>
      </c>
      <c r="F11" s="126"/>
    </row>
    <row r="12" spans="1:6" ht="20.149999999999999" customHeight="1" thickBot="1">
      <c r="A12" s="127"/>
      <c r="B12" s="80"/>
      <c r="C12" s="80"/>
      <c r="D12" s="278"/>
      <c r="E12" s="271">
        <f t="shared" si="0"/>
        <v>0</v>
      </c>
      <c r="F12" s="128"/>
    </row>
    <row r="13" spans="1:6" ht="28" customHeight="1" thickBot="1">
      <c r="A13" s="470" t="s">
        <v>265</v>
      </c>
      <c r="B13" s="471"/>
      <c r="C13" s="471"/>
      <c r="D13" s="472"/>
      <c r="E13" s="190">
        <f>SUM(E4:E12)</f>
        <v>3000</v>
      </c>
      <c r="F13" s="84"/>
    </row>
    <row r="14" spans="1:6">
      <c r="B14" s="7"/>
      <c r="C14" s="7"/>
    </row>
    <row r="15" spans="1:6">
      <c r="B15" s="7"/>
      <c r="C15" s="7"/>
    </row>
    <row r="17" spans="2:3">
      <c r="B17" s="7"/>
      <c r="C17" s="7"/>
    </row>
    <row r="18" spans="2:3">
      <c r="B18" s="7"/>
      <c r="C18" s="7"/>
    </row>
    <row r="19" spans="2:3">
      <c r="B19" s="7"/>
      <c r="C19" s="7"/>
    </row>
    <row r="20" spans="2:3">
      <c r="B20" s="7"/>
      <c r="C20" s="7"/>
    </row>
    <row r="21" spans="2:3">
      <c r="B21" s="7"/>
      <c r="C21" s="7"/>
    </row>
    <row r="25" spans="2:3">
      <c r="B25" s="7"/>
      <c r="C25" s="7"/>
    </row>
    <row r="26" spans="2:3">
      <c r="B26" s="7"/>
      <c r="C26" s="7"/>
    </row>
    <row r="27" spans="2:3">
      <c r="B27" s="7"/>
      <c r="C27" s="7"/>
    </row>
    <row r="28" spans="2:3">
      <c r="B28" s="7"/>
      <c r="C28" s="7"/>
    </row>
    <row r="29" spans="2:3">
      <c r="B29" s="7"/>
      <c r="C29" s="7"/>
    </row>
    <row r="30" spans="2:3">
      <c r="B30" s="7"/>
      <c r="C30" s="7"/>
    </row>
    <row r="31" spans="2:3">
      <c r="B31" s="7"/>
      <c r="C31" s="7"/>
    </row>
    <row r="32" spans="2:3">
      <c r="B32" s="7"/>
      <c r="C32" s="7"/>
    </row>
    <row r="33" spans="5:5" s="7" customFormat="1">
      <c r="E33" s="189"/>
    </row>
    <row r="34" spans="5:5" s="7" customFormat="1">
      <c r="E34" s="189"/>
    </row>
    <row r="35" spans="5:5" s="7" customFormat="1">
      <c r="E35" s="189"/>
    </row>
    <row r="36" spans="5:5" s="7" customFormat="1">
      <c r="E36" s="189"/>
    </row>
    <row r="37" spans="5:5" s="7" customFormat="1">
      <c r="E37" s="189"/>
    </row>
    <row r="38" spans="5:5" s="7" customFormat="1">
      <c r="E38" s="189"/>
    </row>
    <row r="39" spans="5:5" s="7" customFormat="1">
      <c r="E39" s="189"/>
    </row>
    <row r="40" spans="5:5" s="7" customFormat="1">
      <c r="E40" s="189"/>
    </row>
    <row r="41" spans="5:5" s="7" customFormat="1">
      <c r="E41" s="189"/>
    </row>
    <row r="42" spans="5:5" s="7" customFormat="1">
      <c r="E42" s="189"/>
    </row>
    <row r="43" spans="5:5" s="7" customFormat="1">
      <c r="E43" s="189"/>
    </row>
  </sheetData>
  <mergeCells count="2">
    <mergeCell ref="A1:E1"/>
    <mergeCell ref="A13:D13"/>
  </mergeCells>
  <phoneticPr fontId="2" type="noConversion"/>
  <pageMargins left="0.19685039370078741" right="0.15748031496062992" top="0.39370078740157483" bottom="0.39370078740157483" header="0.27559055118110237" footer="0.15748031496062992"/>
  <pageSetup paperSize="9" scale="85" orientation="landscape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M21"/>
  <sheetViews>
    <sheetView zoomScale="80" zoomScaleNormal="80" workbookViewId="0">
      <selection activeCell="A14" sqref="A14:I14"/>
    </sheetView>
  </sheetViews>
  <sheetFormatPr defaultRowHeight="22.5"/>
  <cols>
    <col min="1" max="1" width="18.4140625" style="286" customWidth="1"/>
    <col min="2" max="2" width="13.58203125" style="286" customWidth="1"/>
    <col min="3" max="3" width="17.1640625" style="286" customWidth="1"/>
    <col min="4" max="6" width="13.58203125" style="317" customWidth="1"/>
    <col min="7" max="7" width="14.6640625" style="316" customWidth="1"/>
    <col min="8" max="8" width="9.6640625" style="316" customWidth="1"/>
    <col min="9" max="9" width="14.6640625" style="316" customWidth="1"/>
    <col min="10" max="10" width="19.58203125" style="289" customWidth="1"/>
    <col min="11" max="11" width="27.9140625" style="286" customWidth="1"/>
    <col min="12" max="16384" width="8.6640625" style="287"/>
  </cols>
  <sheetData>
    <row r="1" spans="1:13" ht="23">
      <c r="A1" s="478" t="str">
        <f>經費彙總表!C18</f>
        <v>餐費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3" ht="23.5" thickBot="1">
      <c r="D2" s="286"/>
      <c r="E2" s="286"/>
      <c r="F2" s="286"/>
      <c r="G2" s="288"/>
      <c r="H2" s="288"/>
      <c r="I2" s="288"/>
      <c r="K2" s="290" t="s">
        <v>274</v>
      </c>
    </row>
    <row r="3" spans="1:13" ht="38" customHeight="1">
      <c r="A3" s="479" t="s">
        <v>275</v>
      </c>
      <c r="B3" s="481" t="s">
        <v>276</v>
      </c>
      <c r="C3" s="481" t="s">
        <v>277</v>
      </c>
      <c r="D3" s="483" t="s">
        <v>278</v>
      </c>
      <c r="E3" s="483" t="s">
        <v>279</v>
      </c>
      <c r="F3" s="483" t="s">
        <v>280</v>
      </c>
      <c r="G3" s="485" t="s">
        <v>281</v>
      </c>
      <c r="H3" s="485"/>
      <c r="I3" s="485"/>
      <c r="J3" s="486" t="s">
        <v>282</v>
      </c>
      <c r="K3" s="476" t="s">
        <v>283</v>
      </c>
    </row>
    <row r="4" spans="1:13" ht="75.5" customHeight="1" thickBot="1">
      <c r="A4" s="480"/>
      <c r="B4" s="482"/>
      <c r="C4" s="482"/>
      <c r="D4" s="484"/>
      <c r="E4" s="484"/>
      <c r="F4" s="484"/>
      <c r="G4" s="291" t="s">
        <v>284</v>
      </c>
      <c r="H4" s="291" t="s">
        <v>285</v>
      </c>
      <c r="I4" s="291" t="s">
        <v>286</v>
      </c>
      <c r="J4" s="487"/>
      <c r="K4" s="477"/>
    </row>
    <row r="5" spans="1:13" ht="34.5" customHeight="1">
      <c r="A5" s="292" t="s">
        <v>287</v>
      </c>
      <c r="B5" s="293" t="s">
        <v>288</v>
      </c>
      <c r="C5" s="293" t="s">
        <v>289</v>
      </c>
      <c r="D5" s="294">
        <v>30</v>
      </c>
      <c r="E5" s="294">
        <v>4</v>
      </c>
      <c r="F5" s="294">
        <v>2</v>
      </c>
      <c r="G5" s="295">
        <v>120</v>
      </c>
      <c r="H5" s="295">
        <v>2</v>
      </c>
      <c r="I5" s="295">
        <v>100</v>
      </c>
      <c r="J5" s="296">
        <f>ROUND((G5*H5+I5)*F5*E5*D5,0)</f>
        <v>81600</v>
      </c>
      <c r="K5" s="297" t="s">
        <v>290</v>
      </c>
      <c r="M5" s="298"/>
    </row>
    <row r="6" spans="1:13" ht="34.5" customHeight="1">
      <c r="A6" s="299" t="s">
        <v>291</v>
      </c>
      <c r="B6" s="300" t="s">
        <v>292</v>
      </c>
      <c r="C6" s="300" t="s">
        <v>293</v>
      </c>
      <c r="D6" s="301">
        <v>30</v>
      </c>
      <c r="E6" s="301">
        <v>2</v>
      </c>
      <c r="F6" s="301">
        <v>1</v>
      </c>
      <c r="G6" s="302">
        <v>200</v>
      </c>
      <c r="H6" s="302">
        <v>2</v>
      </c>
      <c r="I6" s="302">
        <v>0</v>
      </c>
      <c r="J6" s="303">
        <f t="shared" ref="J6:J13" si="0">ROUND((G6*H6+I6)*F6*E6*D6,0)</f>
        <v>24000</v>
      </c>
      <c r="K6" s="304" t="s">
        <v>294</v>
      </c>
    </row>
    <row r="7" spans="1:13" ht="34.5" customHeight="1">
      <c r="A7" s="299"/>
      <c r="B7" s="300" t="s">
        <v>295</v>
      </c>
      <c r="C7" s="300" t="s">
        <v>289</v>
      </c>
      <c r="D7" s="301"/>
      <c r="E7" s="301"/>
      <c r="F7" s="301"/>
      <c r="G7" s="302"/>
      <c r="H7" s="302"/>
      <c r="I7" s="302"/>
      <c r="J7" s="303">
        <f t="shared" si="0"/>
        <v>0</v>
      </c>
      <c r="K7" s="304"/>
    </row>
    <row r="8" spans="1:13" ht="34.5" customHeight="1">
      <c r="A8" s="299"/>
      <c r="B8" s="300" t="s">
        <v>295</v>
      </c>
      <c r="C8" s="300" t="s">
        <v>289</v>
      </c>
      <c r="D8" s="301"/>
      <c r="E8" s="301"/>
      <c r="F8" s="301"/>
      <c r="G8" s="302"/>
      <c r="H8" s="302"/>
      <c r="I8" s="302"/>
      <c r="J8" s="303">
        <f t="shared" si="0"/>
        <v>0</v>
      </c>
      <c r="K8" s="304"/>
    </row>
    <row r="9" spans="1:13" ht="34.5" customHeight="1">
      <c r="A9" s="305"/>
      <c r="B9" s="300" t="s">
        <v>295</v>
      </c>
      <c r="C9" s="300" t="s">
        <v>289</v>
      </c>
      <c r="D9" s="301"/>
      <c r="E9" s="301"/>
      <c r="F9" s="301"/>
      <c r="G9" s="306"/>
      <c r="H9" s="306"/>
      <c r="I9" s="306"/>
      <c r="J9" s="303">
        <f t="shared" si="0"/>
        <v>0</v>
      </c>
      <c r="K9" s="307"/>
    </row>
    <row r="10" spans="1:13" ht="34.5" customHeight="1">
      <c r="A10" s="305"/>
      <c r="B10" s="300" t="s">
        <v>295</v>
      </c>
      <c r="C10" s="300" t="s">
        <v>289</v>
      </c>
      <c r="D10" s="301"/>
      <c r="E10" s="301"/>
      <c r="F10" s="301"/>
      <c r="G10" s="306"/>
      <c r="H10" s="306"/>
      <c r="I10" s="306"/>
      <c r="J10" s="303">
        <f t="shared" si="0"/>
        <v>0</v>
      </c>
      <c r="K10" s="307"/>
    </row>
    <row r="11" spans="1:13" ht="34.5" customHeight="1">
      <c r="A11" s="305"/>
      <c r="B11" s="300" t="s">
        <v>295</v>
      </c>
      <c r="C11" s="300" t="s">
        <v>289</v>
      </c>
      <c r="D11" s="301"/>
      <c r="E11" s="301"/>
      <c r="F11" s="301"/>
      <c r="G11" s="306"/>
      <c r="H11" s="306"/>
      <c r="I11" s="306"/>
      <c r="J11" s="303">
        <f t="shared" si="0"/>
        <v>0</v>
      </c>
      <c r="K11" s="307"/>
    </row>
    <row r="12" spans="1:13" ht="34.5" customHeight="1">
      <c r="A12" s="305"/>
      <c r="B12" s="300" t="s">
        <v>295</v>
      </c>
      <c r="C12" s="300" t="s">
        <v>289</v>
      </c>
      <c r="D12" s="301"/>
      <c r="E12" s="301"/>
      <c r="F12" s="301"/>
      <c r="G12" s="306"/>
      <c r="H12" s="306"/>
      <c r="I12" s="306"/>
      <c r="J12" s="303">
        <f t="shared" si="0"/>
        <v>0</v>
      </c>
      <c r="K12" s="307"/>
    </row>
    <row r="13" spans="1:13" ht="34.5" customHeight="1" thickBot="1">
      <c r="A13" s="308"/>
      <c r="B13" s="309" t="s">
        <v>295</v>
      </c>
      <c r="C13" s="309" t="s">
        <v>289</v>
      </c>
      <c r="D13" s="310"/>
      <c r="E13" s="310"/>
      <c r="F13" s="310"/>
      <c r="G13" s="311"/>
      <c r="H13" s="311"/>
      <c r="I13" s="311"/>
      <c r="J13" s="312">
        <f t="shared" si="0"/>
        <v>0</v>
      </c>
      <c r="K13" s="313"/>
    </row>
    <row r="14" spans="1:13" ht="34.5" customHeight="1" thickBot="1">
      <c r="A14" s="473" t="s">
        <v>296</v>
      </c>
      <c r="B14" s="474"/>
      <c r="C14" s="474"/>
      <c r="D14" s="474"/>
      <c r="E14" s="474"/>
      <c r="F14" s="474"/>
      <c r="G14" s="474"/>
      <c r="H14" s="474"/>
      <c r="I14" s="475"/>
      <c r="J14" s="314">
        <f>SUM(J5:J13)</f>
        <v>105600</v>
      </c>
      <c r="K14" s="315"/>
    </row>
    <row r="15" spans="1:13" ht="34.5" customHeight="1">
      <c r="D15" s="286"/>
      <c r="E15" s="286"/>
      <c r="F15" s="286"/>
    </row>
    <row r="16" spans="1:13" ht="34.5" customHeight="1"/>
    <row r="17" ht="34.5" customHeight="1"/>
    <row r="18" ht="34.5" customHeight="1"/>
    <row r="19" ht="34.5" customHeight="1"/>
    <row r="20" ht="34.5" customHeight="1"/>
    <row r="21" ht="34.5" customHeight="1"/>
  </sheetData>
  <mergeCells count="11">
    <mergeCell ref="A14:I14"/>
    <mergeCell ref="K3:K4"/>
    <mergeCell ref="A1:J1"/>
    <mergeCell ref="A3:A4"/>
    <mergeCell ref="B3:B4"/>
    <mergeCell ref="D3:D4"/>
    <mergeCell ref="F3:F4"/>
    <mergeCell ref="G3:I3"/>
    <mergeCell ref="E3:E4"/>
    <mergeCell ref="J3:J4"/>
    <mergeCell ref="C3:C4"/>
  </mergeCells>
  <phoneticPr fontId="2" type="noConversion"/>
  <dataValidations count="2">
    <dataValidation type="list" allowBlank="1" showInputMessage="1" showErrorMessage="1" sqref="B5:B13">
      <formula1>"內部,外部"</formula1>
    </dataValidation>
    <dataValidation type="list" allowBlank="1" showInputMessage="1" showErrorMessage="1" sqref="C5:C13">
      <formula1>"內部人員為主,外部人員為主"</formula1>
    </dataValidation>
  </dataValidations>
  <pageMargins left="0.19685039370078741" right="0.15748031496062992" top="0.39370078740157483" bottom="0.39370078740157483" header="0.27559055118110237" footer="0.15748031496062992"/>
  <pageSetup paperSize="9" scale="77" orientation="landscape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  <pageSetUpPr fitToPage="1"/>
  </sheetPr>
  <dimension ref="A1:F43"/>
  <sheetViews>
    <sheetView zoomScale="75" zoomScaleNormal="100" workbookViewId="0">
      <selection activeCell="M13" sqref="M13"/>
    </sheetView>
  </sheetViews>
  <sheetFormatPr defaultColWidth="9" defaultRowHeight="23"/>
  <cols>
    <col min="1" max="1" width="38.6640625" style="7" customWidth="1"/>
    <col min="2" max="3" width="13.58203125" style="21" customWidth="1"/>
    <col min="4" max="4" width="14.6640625" style="7" customWidth="1"/>
    <col min="5" max="5" width="27" style="191" customWidth="1"/>
    <col min="6" max="6" width="27.5" style="7" customWidth="1"/>
    <col min="7" max="7" width="8.83203125" style="7" customWidth="1"/>
    <col min="8" max="16384" width="9" style="7"/>
  </cols>
  <sheetData>
    <row r="1" spans="1:6" ht="23.5">
      <c r="A1" s="434" t="s">
        <v>131</v>
      </c>
      <c r="B1" s="434"/>
      <c r="C1" s="434"/>
      <c r="D1" s="434"/>
      <c r="E1" s="434"/>
    </row>
    <row r="2" spans="1:6" ht="23.5" thickBot="1">
      <c r="B2" s="7"/>
      <c r="C2" s="7"/>
      <c r="F2" s="132" t="s">
        <v>2</v>
      </c>
    </row>
    <row r="3" spans="1:6" s="11" customFormat="1" ht="76.5" customHeight="1" thickBot="1">
      <c r="A3" s="2" t="s">
        <v>77</v>
      </c>
      <c r="B3" s="205" t="s">
        <v>160</v>
      </c>
      <c r="C3" s="205" t="s">
        <v>161</v>
      </c>
      <c r="D3" s="205" t="s">
        <v>162</v>
      </c>
      <c r="E3" s="206" t="s">
        <v>268</v>
      </c>
      <c r="F3" s="218" t="s">
        <v>240</v>
      </c>
    </row>
    <row r="4" spans="1:6" ht="28.5" customHeight="1">
      <c r="A4" s="198" t="s">
        <v>132</v>
      </c>
      <c r="B4" s="318">
        <v>30</v>
      </c>
      <c r="C4" s="318" t="s">
        <v>133</v>
      </c>
      <c r="D4" s="319">
        <v>3000</v>
      </c>
      <c r="E4" s="199">
        <f>ROUND(B4*D4,0)</f>
        <v>90000</v>
      </c>
      <c r="F4" s="201"/>
    </row>
    <row r="5" spans="1:6" ht="28.5" customHeight="1">
      <c r="A5" s="153"/>
      <c r="B5" s="281"/>
      <c r="C5" s="281"/>
      <c r="D5" s="281"/>
      <c r="E5" s="204">
        <f t="shared" ref="E5:E12" si="0">ROUND(B5*D5,0)</f>
        <v>0</v>
      </c>
      <c r="F5" s="196"/>
    </row>
    <row r="6" spans="1:6" ht="28.5" customHeight="1">
      <c r="A6" s="153"/>
      <c r="B6" s="281"/>
      <c r="C6" s="281"/>
      <c r="D6" s="281"/>
      <c r="E6" s="204">
        <f t="shared" si="0"/>
        <v>0</v>
      </c>
      <c r="F6" s="196"/>
    </row>
    <row r="7" spans="1:6" ht="28.5" customHeight="1">
      <c r="A7" s="153"/>
      <c r="B7" s="281"/>
      <c r="C7" s="281"/>
      <c r="D7" s="281"/>
      <c r="E7" s="204">
        <f t="shared" si="0"/>
        <v>0</v>
      </c>
      <c r="F7" s="196"/>
    </row>
    <row r="8" spans="1:6" ht="28.5" customHeight="1">
      <c r="A8" s="157"/>
      <c r="B8" s="281"/>
      <c r="C8" s="281"/>
      <c r="D8" s="320"/>
      <c r="E8" s="204">
        <f t="shared" si="0"/>
        <v>0</v>
      </c>
      <c r="F8" s="197"/>
    </row>
    <row r="9" spans="1:6" ht="28.5" customHeight="1">
      <c r="A9" s="157"/>
      <c r="B9" s="281"/>
      <c r="C9" s="281"/>
      <c r="D9" s="320"/>
      <c r="E9" s="204">
        <f t="shared" si="0"/>
        <v>0</v>
      </c>
      <c r="F9" s="197"/>
    </row>
    <row r="10" spans="1:6" ht="28.5" customHeight="1">
      <c r="A10" s="157"/>
      <c r="B10" s="281"/>
      <c r="C10" s="281"/>
      <c r="D10" s="320"/>
      <c r="E10" s="204">
        <f t="shared" si="0"/>
        <v>0</v>
      </c>
      <c r="F10" s="197"/>
    </row>
    <row r="11" spans="1:6" ht="28.5" customHeight="1">
      <c r="A11" s="157"/>
      <c r="B11" s="281"/>
      <c r="C11" s="281"/>
      <c r="D11" s="320"/>
      <c r="E11" s="204">
        <f t="shared" si="0"/>
        <v>0</v>
      </c>
      <c r="F11" s="197"/>
    </row>
    <row r="12" spans="1:6" ht="28.5" customHeight="1" thickBot="1">
      <c r="A12" s="158"/>
      <c r="B12" s="284"/>
      <c r="C12" s="284"/>
      <c r="D12" s="321"/>
      <c r="E12" s="208">
        <f t="shared" si="0"/>
        <v>0</v>
      </c>
      <c r="F12" s="203"/>
    </row>
    <row r="13" spans="1:6" ht="28.5" customHeight="1" thickBot="1">
      <c r="A13" s="470" t="s">
        <v>265</v>
      </c>
      <c r="B13" s="471"/>
      <c r="C13" s="471"/>
      <c r="D13" s="472"/>
      <c r="E13" s="209">
        <f>SUM(E4:E12)</f>
        <v>90000</v>
      </c>
      <c r="F13" s="84"/>
    </row>
    <row r="14" spans="1:6" ht="28.5" customHeight="1">
      <c r="B14" s="7"/>
      <c r="C14" s="7"/>
    </row>
    <row r="15" spans="1:6" ht="28.5" customHeight="1">
      <c r="B15" s="7"/>
      <c r="C15" s="7"/>
    </row>
    <row r="16" spans="1:6" ht="28.5" customHeight="1"/>
    <row r="17" spans="2:3" ht="28.5" customHeight="1">
      <c r="B17" s="7"/>
      <c r="C17" s="7"/>
    </row>
    <row r="18" spans="2:3" ht="28.5" customHeight="1">
      <c r="B18" s="7"/>
      <c r="C18" s="7"/>
    </row>
    <row r="19" spans="2:3" ht="28.5" customHeight="1">
      <c r="B19" s="7"/>
      <c r="C19" s="7"/>
    </row>
    <row r="20" spans="2:3" ht="28.5" customHeight="1">
      <c r="B20" s="7"/>
      <c r="C20" s="7"/>
    </row>
    <row r="21" spans="2:3">
      <c r="B21" s="7"/>
      <c r="C21" s="7"/>
    </row>
    <row r="25" spans="2:3">
      <c r="B25" s="7"/>
      <c r="C25" s="7"/>
    </row>
    <row r="26" spans="2:3">
      <c r="B26" s="7"/>
      <c r="C26" s="7"/>
    </row>
    <row r="27" spans="2:3">
      <c r="B27" s="7"/>
      <c r="C27" s="7"/>
    </row>
    <row r="28" spans="2:3">
      <c r="B28" s="7"/>
      <c r="C28" s="7"/>
    </row>
    <row r="29" spans="2:3">
      <c r="B29" s="7"/>
      <c r="C29" s="7"/>
    </row>
    <row r="30" spans="2:3">
      <c r="B30" s="7"/>
      <c r="C30" s="7"/>
    </row>
    <row r="31" spans="2:3">
      <c r="B31" s="7"/>
      <c r="C31" s="7"/>
    </row>
    <row r="32" spans="2:3">
      <c r="B32" s="7"/>
      <c r="C32" s="7"/>
    </row>
    <row r="33" spans="5:5" s="7" customFormat="1">
      <c r="E33" s="191"/>
    </row>
    <row r="34" spans="5:5" s="7" customFormat="1">
      <c r="E34" s="191"/>
    </row>
    <row r="35" spans="5:5" s="7" customFormat="1">
      <c r="E35" s="191"/>
    </row>
    <row r="36" spans="5:5" s="7" customFormat="1">
      <c r="E36" s="191"/>
    </row>
    <row r="37" spans="5:5" s="7" customFormat="1">
      <c r="E37" s="191"/>
    </row>
    <row r="38" spans="5:5" s="7" customFormat="1">
      <c r="E38" s="191"/>
    </row>
    <row r="39" spans="5:5" s="7" customFormat="1">
      <c r="E39" s="191"/>
    </row>
    <row r="40" spans="5:5" s="7" customFormat="1">
      <c r="E40" s="191"/>
    </row>
    <row r="41" spans="5:5" s="7" customFormat="1">
      <c r="E41" s="191"/>
    </row>
    <row r="42" spans="5:5" s="7" customFormat="1">
      <c r="E42" s="191"/>
    </row>
    <row r="43" spans="5:5" s="7" customFormat="1">
      <c r="E43" s="191"/>
    </row>
  </sheetData>
  <mergeCells count="2">
    <mergeCell ref="A1:E1"/>
    <mergeCell ref="A13:D13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FF"/>
    <pageSetUpPr fitToPage="1"/>
  </sheetPr>
  <dimension ref="A1:O43"/>
  <sheetViews>
    <sheetView topLeftCell="B1" zoomScale="75" zoomScaleNormal="100" workbookViewId="0">
      <selection activeCell="H4" sqref="H4"/>
    </sheetView>
  </sheetViews>
  <sheetFormatPr defaultColWidth="9" defaultRowHeight="23"/>
  <cols>
    <col min="1" max="1" width="14.9140625" style="7" customWidth="1"/>
    <col min="2" max="4" width="13.58203125" style="21" customWidth="1"/>
    <col min="5" max="7" width="14.6640625" style="7" customWidth="1"/>
    <col min="8" max="8" width="39" style="191" customWidth="1"/>
    <col min="9" max="9" width="30.1640625" style="7" customWidth="1"/>
    <col min="10" max="10" width="15.83203125" style="7" customWidth="1"/>
    <col min="11" max="11" width="15.5" style="7" bestFit="1" customWidth="1"/>
    <col min="12" max="12" width="12.5" style="7" bestFit="1" customWidth="1"/>
    <col min="13" max="13" width="10.58203125" style="7" bestFit="1" customWidth="1"/>
    <col min="14" max="14" width="9" style="7"/>
    <col min="15" max="15" width="10.58203125" style="7" bestFit="1" customWidth="1"/>
    <col min="16" max="16384" width="9" style="7"/>
  </cols>
  <sheetData>
    <row r="1" spans="1:15" ht="23.5">
      <c r="A1" s="434" t="s">
        <v>140</v>
      </c>
      <c r="B1" s="434"/>
      <c r="C1" s="434"/>
      <c r="D1" s="434"/>
      <c r="E1" s="434"/>
      <c r="F1" s="434"/>
      <c r="G1" s="434"/>
      <c r="H1" s="434"/>
    </row>
    <row r="2" spans="1:15" ht="23.5" thickBot="1">
      <c r="B2" s="7"/>
      <c r="C2" s="7"/>
      <c r="D2" s="7"/>
      <c r="I2" s="132" t="s">
        <v>2</v>
      </c>
    </row>
    <row r="3" spans="1:15" s="11" customFormat="1" ht="94.5" thickBot="1">
      <c r="A3" s="2" t="s">
        <v>138</v>
      </c>
      <c r="B3" s="12" t="s">
        <v>250</v>
      </c>
      <c r="C3" s="12" t="s">
        <v>253</v>
      </c>
      <c r="D3" s="12" t="s">
        <v>245</v>
      </c>
      <c r="E3" s="26" t="s">
        <v>252</v>
      </c>
      <c r="F3" s="26" t="s">
        <v>246</v>
      </c>
      <c r="G3" s="26" t="s">
        <v>251</v>
      </c>
      <c r="H3" s="206" t="s">
        <v>299</v>
      </c>
      <c r="I3" s="218" t="s">
        <v>240</v>
      </c>
      <c r="K3" s="7"/>
      <c r="L3" s="7"/>
    </row>
    <row r="4" spans="1:15" ht="32" customHeight="1">
      <c r="A4" s="147" t="s">
        <v>141</v>
      </c>
      <c r="B4" s="280">
        <v>4</v>
      </c>
      <c r="C4" s="280">
        <v>3000</v>
      </c>
      <c r="D4" s="280">
        <v>1</v>
      </c>
      <c r="E4" s="280">
        <v>400</v>
      </c>
      <c r="F4" s="280">
        <v>2500</v>
      </c>
      <c r="G4" s="280">
        <v>3</v>
      </c>
      <c r="H4" s="195">
        <f>+(F4*(IF(D4=0,0,D4-1))+C4+E4)*B4*G4</f>
        <v>40800</v>
      </c>
      <c r="I4" s="322"/>
      <c r="J4" s="11"/>
      <c r="K4" s="189"/>
      <c r="L4" s="189"/>
      <c r="O4" s="189"/>
    </row>
    <row r="5" spans="1:15" ht="32" customHeight="1">
      <c r="A5" s="153" t="s">
        <v>142</v>
      </c>
      <c r="B5" s="282">
        <v>2</v>
      </c>
      <c r="C5" s="282">
        <v>500</v>
      </c>
      <c r="D5" s="282">
        <v>1</v>
      </c>
      <c r="E5" s="282">
        <v>400</v>
      </c>
      <c r="F5" s="282">
        <v>0</v>
      </c>
      <c r="G5" s="282">
        <v>10</v>
      </c>
      <c r="H5" s="195">
        <f t="shared" ref="H5:H12" si="0">+(F5*(IF(D5=0,0,D5-1))+C5+E5)*B5*G5</f>
        <v>18000</v>
      </c>
      <c r="I5" s="323"/>
      <c r="J5" s="11"/>
    </row>
    <row r="6" spans="1:15" ht="32" customHeight="1">
      <c r="A6" s="153"/>
      <c r="B6" s="282"/>
      <c r="C6" s="282"/>
      <c r="D6" s="282"/>
      <c r="E6" s="282"/>
      <c r="F6" s="282"/>
      <c r="G6" s="282"/>
      <c r="H6" s="195">
        <f t="shared" si="0"/>
        <v>0</v>
      </c>
      <c r="I6" s="323"/>
      <c r="J6" s="11"/>
    </row>
    <row r="7" spans="1:15" ht="32" customHeight="1">
      <c r="A7" s="153"/>
      <c r="B7" s="282"/>
      <c r="C7" s="282"/>
      <c r="D7" s="282"/>
      <c r="E7" s="282"/>
      <c r="F7" s="282"/>
      <c r="G7" s="282"/>
      <c r="H7" s="195">
        <f t="shared" si="0"/>
        <v>0</v>
      </c>
      <c r="I7" s="323"/>
      <c r="J7" s="11"/>
    </row>
    <row r="8" spans="1:15" ht="32" customHeight="1">
      <c r="A8" s="157"/>
      <c r="B8" s="282"/>
      <c r="C8" s="282"/>
      <c r="D8" s="282"/>
      <c r="E8" s="283"/>
      <c r="F8" s="283"/>
      <c r="G8" s="283"/>
      <c r="H8" s="195">
        <f t="shared" si="0"/>
        <v>0</v>
      </c>
      <c r="I8" s="324"/>
      <c r="J8" s="11"/>
      <c r="M8" s="189"/>
    </row>
    <row r="9" spans="1:15" ht="32" customHeight="1">
      <c r="A9" s="157"/>
      <c r="B9" s="282"/>
      <c r="C9" s="282"/>
      <c r="D9" s="282"/>
      <c r="E9" s="283"/>
      <c r="F9" s="283"/>
      <c r="G9" s="283"/>
      <c r="H9" s="195">
        <f t="shared" si="0"/>
        <v>0</v>
      </c>
      <c r="I9" s="324"/>
      <c r="J9" s="11"/>
      <c r="M9" s="189"/>
    </row>
    <row r="10" spans="1:15" ht="32" customHeight="1">
      <c r="A10" s="157"/>
      <c r="B10" s="282"/>
      <c r="C10" s="282"/>
      <c r="D10" s="282"/>
      <c r="E10" s="283"/>
      <c r="F10" s="283"/>
      <c r="G10" s="283"/>
      <c r="H10" s="195">
        <f t="shared" si="0"/>
        <v>0</v>
      </c>
      <c r="I10" s="324"/>
      <c r="K10" s="11"/>
    </row>
    <row r="11" spans="1:15" ht="32" customHeight="1">
      <c r="A11" s="157"/>
      <c r="B11" s="282"/>
      <c r="C11" s="282"/>
      <c r="D11" s="282"/>
      <c r="E11" s="283"/>
      <c r="F11" s="283"/>
      <c r="G11" s="283"/>
      <c r="H11" s="195">
        <f t="shared" si="0"/>
        <v>0</v>
      </c>
      <c r="I11" s="324"/>
    </row>
    <row r="12" spans="1:15" ht="32" customHeight="1" thickBot="1">
      <c r="A12" s="158"/>
      <c r="B12" s="325"/>
      <c r="C12" s="325"/>
      <c r="D12" s="325"/>
      <c r="E12" s="285"/>
      <c r="F12" s="285"/>
      <c r="G12" s="285"/>
      <c r="H12" s="202">
        <f t="shared" si="0"/>
        <v>0</v>
      </c>
      <c r="I12" s="326"/>
    </row>
    <row r="13" spans="1:15" ht="32" customHeight="1" thickBot="1">
      <c r="A13" s="470" t="s">
        <v>265</v>
      </c>
      <c r="B13" s="471"/>
      <c r="C13" s="471"/>
      <c r="D13" s="471"/>
      <c r="E13" s="471"/>
      <c r="F13" s="471"/>
      <c r="G13" s="472"/>
      <c r="H13" s="209">
        <f>SUM(H4:H12)</f>
        <v>58800</v>
      </c>
      <c r="I13" s="84"/>
    </row>
    <row r="14" spans="1:15" ht="32" customHeight="1">
      <c r="B14" s="7"/>
      <c r="C14" s="7"/>
      <c r="D14" s="7"/>
    </row>
    <row r="15" spans="1:15" ht="32" customHeight="1">
      <c r="B15" s="7"/>
      <c r="C15" s="7"/>
      <c r="D15" s="7"/>
    </row>
    <row r="16" spans="1:15" ht="32" customHeight="1"/>
    <row r="17" spans="2:4" ht="32" customHeight="1">
      <c r="B17" s="7"/>
      <c r="C17" s="7"/>
      <c r="D17" s="7"/>
    </row>
    <row r="18" spans="2:4" ht="32" customHeight="1">
      <c r="B18" s="7"/>
      <c r="C18" s="7"/>
      <c r="D18" s="7"/>
    </row>
    <row r="19" spans="2:4" ht="32" customHeight="1">
      <c r="B19" s="7"/>
      <c r="C19" s="7"/>
      <c r="D19" s="7"/>
    </row>
    <row r="20" spans="2:4" ht="32" customHeight="1">
      <c r="B20" s="7"/>
      <c r="C20" s="7"/>
      <c r="D20" s="7"/>
    </row>
    <row r="21" spans="2:4" ht="32" customHeight="1">
      <c r="B21" s="7"/>
      <c r="C21" s="7"/>
      <c r="D21" s="7"/>
    </row>
    <row r="22" spans="2:4" ht="32" customHeight="1"/>
    <row r="23" spans="2:4" ht="32" customHeight="1"/>
    <row r="24" spans="2:4" ht="32" customHeight="1"/>
    <row r="25" spans="2:4" ht="32" customHeight="1">
      <c r="B25" s="7"/>
      <c r="C25" s="7"/>
      <c r="D25" s="7"/>
    </row>
    <row r="26" spans="2:4" ht="32" customHeight="1">
      <c r="B26" s="7"/>
      <c r="C26" s="7"/>
      <c r="D26" s="7"/>
    </row>
    <row r="27" spans="2:4" ht="32" customHeight="1">
      <c r="B27" s="7"/>
      <c r="C27" s="7"/>
      <c r="D27" s="7"/>
    </row>
    <row r="28" spans="2:4">
      <c r="B28" s="7"/>
      <c r="C28" s="7"/>
      <c r="D28" s="7"/>
    </row>
    <row r="29" spans="2:4">
      <c r="B29" s="7"/>
      <c r="C29" s="7"/>
      <c r="D29" s="7"/>
    </row>
    <row r="30" spans="2:4">
      <c r="B30" s="7"/>
      <c r="C30" s="7"/>
      <c r="D30" s="7"/>
    </row>
    <row r="31" spans="2:4">
      <c r="B31" s="7"/>
      <c r="C31" s="7"/>
      <c r="D31" s="7"/>
    </row>
    <row r="32" spans="2:4">
      <c r="B32" s="7"/>
      <c r="C32" s="7"/>
      <c r="D32" s="7"/>
    </row>
    <row r="33" spans="8:8" s="7" customFormat="1">
      <c r="H33" s="191"/>
    </row>
    <row r="34" spans="8:8" s="7" customFormat="1">
      <c r="H34" s="191"/>
    </row>
    <row r="35" spans="8:8" s="7" customFormat="1">
      <c r="H35" s="191"/>
    </row>
    <row r="36" spans="8:8" s="7" customFormat="1">
      <c r="H36" s="191"/>
    </row>
    <row r="37" spans="8:8" s="7" customFormat="1">
      <c r="H37" s="191"/>
    </row>
    <row r="38" spans="8:8" s="7" customFormat="1">
      <c r="H38" s="191"/>
    </row>
    <row r="39" spans="8:8" s="7" customFormat="1">
      <c r="H39" s="191"/>
    </row>
    <row r="40" spans="8:8" s="7" customFormat="1">
      <c r="H40" s="191"/>
    </row>
    <row r="41" spans="8:8" s="7" customFormat="1">
      <c r="H41" s="191"/>
    </row>
    <row r="42" spans="8:8" s="7" customFormat="1">
      <c r="H42" s="191"/>
    </row>
    <row r="43" spans="8:8" s="7" customFormat="1">
      <c r="H43" s="191"/>
    </row>
  </sheetData>
  <mergeCells count="2">
    <mergeCell ref="A1:H1"/>
    <mergeCell ref="A13:G13"/>
  </mergeCells>
  <phoneticPr fontId="2" type="noConversion"/>
  <pageMargins left="0.19685039370078741" right="0.15748031496062992" top="0.39370078740157483" bottom="0.39370078740157483" header="0.27559055118110237" footer="0.15748031496062992"/>
  <pageSetup paperSize="9" scale="93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P753"/>
  <sheetViews>
    <sheetView topLeftCell="A10" zoomScale="70" zoomScaleNormal="70" zoomScaleSheetLayoutView="75" workbookViewId="0">
      <selection activeCell="D27" sqref="D27"/>
    </sheetView>
  </sheetViews>
  <sheetFormatPr defaultColWidth="10.58203125" defaultRowHeight="18.5"/>
  <cols>
    <col min="1" max="1" width="7.1640625" style="37" customWidth="1"/>
    <col min="2" max="2" width="21.1640625" style="37" customWidth="1"/>
    <col min="3" max="3" width="26" style="37" customWidth="1"/>
    <col min="4" max="4" width="16.5" style="37" customWidth="1"/>
    <col min="5" max="5" width="16.5" style="232" customWidth="1"/>
    <col min="6" max="7" width="16.5" style="37" customWidth="1"/>
    <col min="8" max="9" width="16.5" style="59" customWidth="1"/>
    <col min="10" max="11" width="13.25" style="37" customWidth="1"/>
    <col min="12" max="12" width="13.25" style="233" customWidth="1"/>
    <col min="13" max="13" width="14.4140625" style="37" customWidth="1"/>
    <col min="14" max="14" width="37" style="37" customWidth="1"/>
    <col min="15" max="15" width="36.25" style="58" customWidth="1"/>
    <col min="16" max="16" width="16.4140625" style="37" bestFit="1" customWidth="1"/>
    <col min="17" max="16384" width="10.58203125" style="37"/>
  </cols>
  <sheetData>
    <row r="1" spans="1:16" ht="36" customHeight="1">
      <c r="A1" s="397" t="s">
        <v>152</v>
      </c>
      <c r="B1" s="398"/>
      <c r="C1" s="399" t="s">
        <v>234</v>
      </c>
      <c r="D1" s="399"/>
      <c r="E1" s="228" t="s">
        <v>151</v>
      </c>
      <c r="F1" s="394" t="s">
        <v>232</v>
      </c>
      <c r="G1" s="395"/>
      <c r="H1" s="395"/>
      <c r="I1" s="395"/>
      <c r="J1" s="395"/>
      <c r="K1" s="395"/>
      <c r="L1" s="396"/>
      <c r="M1" s="373" t="s">
        <v>233</v>
      </c>
      <c r="N1" s="374"/>
      <c r="O1" s="377" t="s">
        <v>301</v>
      </c>
    </row>
    <row r="2" spans="1:16" ht="26" customHeight="1">
      <c r="A2" s="400" t="s">
        <v>237</v>
      </c>
      <c r="B2" s="401"/>
      <c r="C2" s="52" t="s">
        <v>216</v>
      </c>
      <c r="D2" s="49" t="s">
        <v>171</v>
      </c>
      <c r="E2" s="213">
        <v>46127</v>
      </c>
      <c r="F2" s="56" t="s">
        <v>172</v>
      </c>
      <c r="G2" s="213">
        <v>46356</v>
      </c>
      <c r="H2" s="41" t="s">
        <v>208</v>
      </c>
      <c r="I2" s="393">
        <v>300000</v>
      </c>
      <c r="J2" s="393"/>
      <c r="K2" s="393"/>
      <c r="L2" s="234" t="s">
        <v>52</v>
      </c>
      <c r="M2" s="375"/>
      <c r="N2" s="376"/>
      <c r="O2" s="378"/>
    </row>
    <row r="3" spans="1:16" ht="29" customHeight="1">
      <c r="A3" s="402" t="s">
        <v>61</v>
      </c>
      <c r="B3" s="403"/>
      <c r="C3" s="403"/>
      <c r="D3" s="405" t="s">
        <v>53</v>
      </c>
      <c r="E3" s="405"/>
      <c r="F3" s="405"/>
      <c r="G3" s="405"/>
      <c r="H3" s="405"/>
      <c r="I3" s="405"/>
      <c r="J3" s="404" t="s">
        <v>224</v>
      </c>
      <c r="K3" s="404" t="s">
        <v>225</v>
      </c>
      <c r="L3" s="408" t="s">
        <v>223</v>
      </c>
      <c r="M3" s="388" t="s">
        <v>227</v>
      </c>
      <c r="N3" s="388" t="s">
        <v>209</v>
      </c>
      <c r="O3" s="388" t="s">
        <v>148</v>
      </c>
    </row>
    <row r="4" spans="1:16" ht="64.5" customHeight="1">
      <c r="A4" s="406" t="s">
        <v>63</v>
      </c>
      <c r="B4" s="407"/>
      <c r="C4" s="214" t="s">
        <v>68</v>
      </c>
      <c r="D4" s="215" t="s">
        <v>64</v>
      </c>
      <c r="E4" s="229" t="s">
        <v>222</v>
      </c>
      <c r="F4" s="215" t="s">
        <v>226</v>
      </c>
      <c r="G4" s="215" t="s">
        <v>65</v>
      </c>
      <c r="H4" s="216" t="s">
        <v>0</v>
      </c>
      <c r="I4" s="216" t="s">
        <v>1</v>
      </c>
      <c r="J4" s="404"/>
      <c r="K4" s="404"/>
      <c r="L4" s="408"/>
      <c r="M4" s="388"/>
      <c r="N4" s="388"/>
      <c r="O4" s="388"/>
    </row>
    <row r="5" spans="1:16" ht="30" customHeight="1">
      <c r="A5" s="379" t="s">
        <v>264</v>
      </c>
      <c r="B5" s="383" t="s">
        <v>62</v>
      </c>
      <c r="C5" s="385" t="s">
        <v>168</v>
      </c>
      <c r="D5" s="389">
        <f>'1.計畫主持人、參與計畫人員'!F10</f>
        <v>2250000</v>
      </c>
      <c r="E5" s="384">
        <f>D5/$D$25</f>
        <v>0.45876423188594917</v>
      </c>
      <c r="F5" s="381"/>
      <c r="G5" s="389">
        <f>D5</f>
        <v>2250000</v>
      </c>
      <c r="H5" s="409">
        <v>300000</v>
      </c>
      <c r="I5" s="392">
        <f>D5-H5</f>
        <v>1950000</v>
      </c>
      <c r="J5" s="386">
        <f>IF(G5=0,0,H5/D5)</f>
        <v>0.13333333333333333</v>
      </c>
      <c r="K5" s="386">
        <f>H5/H25</f>
        <v>0.10714285714285714</v>
      </c>
      <c r="L5" s="387">
        <f>I5/I25</f>
        <v>0.92659469322588006</v>
      </c>
      <c r="M5" s="219">
        <v>0.3</v>
      </c>
      <c r="N5" s="352" t="s">
        <v>211</v>
      </c>
      <c r="O5" s="355" t="str">
        <f>IF(E5&gt;M5,"人事費&gt;總經費"&amp;TEXT(M5,"0%"),"符合規定")</f>
        <v>人事費&gt;總經費30%</v>
      </c>
    </row>
    <row r="6" spans="1:16" ht="30" customHeight="1">
      <c r="A6" s="379"/>
      <c r="B6" s="383"/>
      <c r="C6" s="385"/>
      <c r="D6" s="389"/>
      <c r="E6" s="384"/>
      <c r="F6" s="382"/>
      <c r="G6" s="389"/>
      <c r="H6" s="409"/>
      <c r="I6" s="392"/>
      <c r="J6" s="386"/>
      <c r="K6" s="386"/>
      <c r="L6" s="387"/>
      <c r="M6" s="219">
        <v>0.2</v>
      </c>
      <c r="N6" s="352" t="s">
        <v>212</v>
      </c>
      <c r="O6" s="355" t="str">
        <f>IF(K5&gt;M6,"人事費輔導款&gt;總輔導款"&amp;TEXT(M6,"0%"),"符合規定")</f>
        <v>符合規定</v>
      </c>
    </row>
    <row r="7" spans="1:16" ht="30" customHeight="1">
      <c r="A7" s="379"/>
      <c r="B7" s="383" t="s">
        <v>60</v>
      </c>
      <c r="C7" s="38" t="s">
        <v>76</v>
      </c>
      <c r="D7" s="41">
        <f>'2.消耗性器材及原材料費'!E13</f>
        <v>100000</v>
      </c>
      <c r="E7" s="230">
        <f>D7/$D$25</f>
        <v>2.0389521417153295E-2</v>
      </c>
      <c r="F7" s="36"/>
      <c r="G7" s="389">
        <f>SUM(D7:D22)</f>
        <v>2504480</v>
      </c>
      <c r="H7" s="390">
        <v>2500000</v>
      </c>
      <c r="I7" s="389">
        <f>G7-H7</f>
        <v>4480</v>
      </c>
      <c r="J7" s="384">
        <f>IF(G7=0,0,ROUND(H7/G7,2))</f>
        <v>1</v>
      </c>
      <c r="K7" s="386">
        <f>H7/H25</f>
        <v>0.8928571428571429</v>
      </c>
      <c r="L7" s="387">
        <f>I7/I25</f>
        <v>2.1287919105907396E-3</v>
      </c>
      <c r="M7" s="391">
        <v>0.3</v>
      </c>
      <c r="N7" s="359"/>
      <c r="O7" s="356"/>
    </row>
    <row r="8" spans="1:16" ht="30" customHeight="1">
      <c r="A8" s="379"/>
      <c r="B8" s="383"/>
      <c r="C8" s="39" t="s">
        <v>54</v>
      </c>
      <c r="D8" s="41">
        <f>'3.設備使用費'!I15</f>
        <v>66000</v>
      </c>
      <c r="E8" s="344">
        <f t="shared" ref="E8:E24" si="0">D8/$D$25</f>
        <v>1.3457084135321176E-2</v>
      </c>
      <c r="F8" s="36"/>
      <c r="G8" s="389"/>
      <c r="H8" s="390"/>
      <c r="I8" s="389"/>
      <c r="J8" s="384"/>
      <c r="K8" s="386"/>
      <c r="L8" s="387"/>
      <c r="M8" s="391"/>
      <c r="N8" s="359"/>
      <c r="O8" s="357"/>
    </row>
    <row r="9" spans="1:16" ht="30" customHeight="1">
      <c r="A9" s="379"/>
      <c r="B9" s="383"/>
      <c r="C9" s="38" t="s">
        <v>55</v>
      </c>
      <c r="D9" s="41">
        <f>'4.設備維護費'!F8</f>
        <v>10000</v>
      </c>
      <c r="E9" s="344">
        <f t="shared" si="0"/>
        <v>2.0389521417153297E-3</v>
      </c>
      <c r="F9" s="36"/>
      <c r="G9" s="389"/>
      <c r="H9" s="390"/>
      <c r="I9" s="389"/>
      <c r="J9" s="384"/>
      <c r="K9" s="386"/>
      <c r="L9" s="387"/>
      <c r="M9" s="391"/>
      <c r="N9" s="359"/>
      <c r="O9" s="357"/>
    </row>
    <row r="10" spans="1:16" ht="30" customHeight="1">
      <c r="A10" s="379"/>
      <c r="B10" s="383"/>
      <c r="C10" s="39" t="s">
        <v>210</v>
      </c>
      <c r="D10" s="41">
        <f>'5.勞務委託費'!D13</f>
        <v>1735000</v>
      </c>
      <c r="E10" s="344">
        <f t="shared" si="0"/>
        <v>0.35375819658760971</v>
      </c>
      <c r="F10" s="36">
        <v>0.5</v>
      </c>
      <c r="G10" s="389"/>
      <c r="H10" s="390"/>
      <c r="I10" s="389"/>
      <c r="J10" s="384"/>
      <c r="K10" s="386"/>
      <c r="L10" s="387"/>
      <c r="M10" s="391"/>
      <c r="N10" s="352" t="s">
        <v>213</v>
      </c>
      <c r="O10" s="355" t="str">
        <f>IF(E10&gt;F10,"勞務委託費&gt;總經費"&amp;TEXT(F10,"0%"),"符合規定")</f>
        <v>符合規定</v>
      </c>
    </row>
    <row r="11" spans="1:16" ht="30" customHeight="1">
      <c r="A11" s="379"/>
      <c r="B11" s="383"/>
      <c r="C11" s="39" t="s">
        <v>56</v>
      </c>
      <c r="D11" s="41">
        <f>'6.教育訓練費'!E8</f>
        <v>24000</v>
      </c>
      <c r="E11" s="344">
        <f t="shared" si="0"/>
        <v>4.8934851401167909E-3</v>
      </c>
      <c r="F11" s="36"/>
      <c r="G11" s="389"/>
      <c r="H11" s="390"/>
      <c r="I11" s="389"/>
      <c r="J11" s="384"/>
      <c r="K11" s="386"/>
      <c r="L11" s="387"/>
      <c r="M11" s="391"/>
      <c r="N11" s="360"/>
      <c r="O11" s="358"/>
      <c r="P11" s="50"/>
    </row>
    <row r="12" spans="1:16" ht="30" customHeight="1">
      <c r="A12" s="379"/>
      <c r="B12" s="383"/>
      <c r="C12" s="39" t="s">
        <v>57</v>
      </c>
      <c r="D12" s="41">
        <f>'7.出席費'!E8</f>
        <v>62500</v>
      </c>
      <c r="E12" s="344">
        <f t="shared" si="0"/>
        <v>1.2743450885720811E-2</v>
      </c>
      <c r="F12" s="36"/>
      <c r="G12" s="389"/>
      <c r="H12" s="390"/>
      <c r="I12" s="389"/>
      <c r="J12" s="384"/>
      <c r="K12" s="386"/>
      <c r="L12" s="387"/>
      <c r="M12" s="391"/>
      <c r="N12" s="360"/>
      <c r="O12" s="358"/>
      <c r="P12" s="51"/>
    </row>
    <row r="13" spans="1:16" ht="30" customHeight="1">
      <c r="A13" s="379"/>
      <c r="B13" s="383"/>
      <c r="C13" s="39" t="s">
        <v>108</v>
      </c>
      <c r="D13" s="41">
        <f>'8.印刷費'!E8</f>
        <v>12000</v>
      </c>
      <c r="E13" s="344">
        <f t="shared" si="0"/>
        <v>2.4467425700583955E-3</v>
      </c>
      <c r="F13" s="36"/>
      <c r="G13" s="389"/>
      <c r="H13" s="390"/>
      <c r="I13" s="389"/>
      <c r="J13" s="384"/>
      <c r="K13" s="386"/>
      <c r="L13" s="387"/>
      <c r="M13" s="391"/>
      <c r="N13" s="360"/>
      <c r="O13" s="358"/>
      <c r="P13" s="51"/>
    </row>
    <row r="14" spans="1:16" ht="30" customHeight="1">
      <c r="A14" s="379"/>
      <c r="B14" s="383"/>
      <c r="C14" s="39" t="s">
        <v>58</v>
      </c>
      <c r="D14" s="41">
        <f>'9.租金'!F8</f>
        <v>65000</v>
      </c>
      <c r="E14" s="344">
        <f t="shared" si="0"/>
        <v>1.3253188921149643E-2</v>
      </c>
      <c r="F14" s="36"/>
      <c r="G14" s="389"/>
      <c r="H14" s="390"/>
      <c r="I14" s="389"/>
      <c r="J14" s="384"/>
      <c r="K14" s="386"/>
      <c r="L14" s="387"/>
      <c r="M14" s="391"/>
      <c r="N14" s="352" t="s">
        <v>214</v>
      </c>
      <c r="O14" s="355" t="str">
        <f>IF(L7&lt;M7,"業務費自籌款&lt;總自籌款"&amp;TEXT(M5,"0%"),"符合規定")</f>
        <v>業務費自籌款&lt;總自籌款30%</v>
      </c>
    </row>
    <row r="15" spans="1:16" ht="30" customHeight="1">
      <c r="A15" s="379"/>
      <c r="B15" s="383"/>
      <c r="C15" s="39" t="s">
        <v>169</v>
      </c>
      <c r="D15" s="41">
        <f>'10.兼職顧問'!E8</f>
        <v>140000</v>
      </c>
      <c r="E15" s="344">
        <f t="shared" si="0"/>
        <v>2.8545329984014614E-2</v>
      </c>
      <c r="F15" s="36"/>
      <c r="G15" s="389"/>
      <c r="H15" s="390"/>
      <c r="I15" s="389"/>
      <c r="J15" s="384"/>
      <c r="K15" s="386"/>
      <c r="L15" s="387"/>
      <c r="M15" s="391"/>
      <c r="N15" s="360"/>
      <c r="O15" s="358"/>
    </row>
    <row r="16" spans="1:16" ht="30" customHeight="1">
      <c r="A16" s="379"/>
      <c r="B16" s="383"/>
      <c r="C16" s="39" t="s">
        <v>170</v>
      </c>
      <c r="D16" s="41">
        <f>'11.臨時人力'!D8</f>
        <v>29880</v>
      </c>
      <c r="E16" s="344">
        <f t="shared" si="0"/>
        <v>6.0923889994454047E-3</v>
      </c>
      <c r="F16" s="36"/>
      <c r="G16" s="389"/>
      <c r="H16" s="390"/>
      <c r="I16" s="389"/>
      <c r="J16" s="384"/>
      <c r="K16" s="386"/>
      <c r="L16" s="387"/>
      <c r="M16" s="391"/>
      <c r="N16" s="360"/>
      <c r="O16" s="358"/>
    </row>
    <row r="17" spans="1:15" ht="30" customHeight="1">
      <c r="A17" s="379"/>
      <c r="B17" s="383"/>
      <c r="C17" s="38" t="s">
        <v>125</v>
      </c>
      <c r="D17" s="41">
        <f>'12.場地佈置費'!E13</f>
        <v>3000</v>
      </c>
      <c r="E17" s="344">
        <f t="shared" si="0"/>
        <v>6.1168564251459887E-4</v>
      </c>
      <c r="F17" s="36"/>
      <c r="G17" s="389"/>
      <c r="H17" s="390"/>
      <c r="I17" s="389"/>
      <c r="J17" s="384"/>
      <c r="K17" s="386"/>
      <c r="L17" s="387"/>
      <c r="M17" s="391"/>
      <c r="N17" s="360"/>
      <c r="O17" s="358"/>
    </row>
    <row r="18" spans="1:15" ht="30" customHeight="1">
      <c r="A18" s="379"/>
      <c r="B18" s="383"/>
      <c r="C18" s="38" t="s">
        <v>215</v>
      </c>
      <c r="D18" s="41">
        <f>'13.餐費'!J14</f>
        <v>105600</v>
      </c>
      <c r="E18" s="344">
        <f t="shared" si="0"/>
        <v>2.1531334616513881E-2</v>
      </c>
      <c r="F18" s="36"/>
      <c r="G18" s="389"/>
      <c r="H18" s="390"/>
      <c r="I18" s="389"/>
      <c r="J18" s="384"/>
      <c r="K18" s="386"/>
      <c r="L18" s="387"/>
      <c r="M18" s="391"/>
      <c r="N18" s="360"/>
      <c r="O18" s="358"/>
    </row>
    <row r="19" spans="1:15" ht="30" customHeight="1">
      <c r="A19" s="379"/>
      <c r="B19" s="383"/>
      <c r="C19" s="39" t="s">
        <v>130</v>
      </c>
      <c r="D19" s="41">
        <f>'14.廣宣活動費'!E13</f>
        <v>90000</v>
      </c>
      <c r="E19" s="344">
        <f t="shared" si="0"/>
        <v>1.8350569275437968E-2</v>
      </c>
      <c r="F19" s="36"/>
      <c r="G19" s="389"/>
      <c r="H19" s="390"/>
      <c r="I19" s="389"/>
      <c r="J19" s="384"/>
      <c r="K19" s="386"/>
      <c r="L19" s="387"/>
      <c r="M19" s="391"/>
      <c r="N19" s="360"/>
      <c r="O19" s="371"/>
    </row>
    <row r="20" spans="1:15" ht="30" customHeight="1">
      <c r="A20" s="379"/>
      <c r="B20" s="383"/>
      <c r="C20" s="39" t="s">
        <v>59</v>
      </c>
      <c r="D20" s="41">
        <f>'15.國內差旅費'!H13</f>
        <v>58800</v>
      </c>
      <c r="E20" s="344">
        <f t="shared" si="0"/>
        <v>1.1989038593286138E-2</v>
      </c>
      <c r="F20" s="36"/>
      <c r="G20" s="389"/>
      <c r="H20" s="390"/>
      <c r="I20" s="389"/>
      <c r="J20" s="384"/>
      <c r="K20" s="386"/>
      <c r="L20" s="387"/>
      <c r="M20" s="391"/>
      <c r="N20" s="364" t="str">
        <f>IF(I25-I2&gt;0,"警示：自籌款&gt;資本額","自籌款&lt;=資本額")</f>
        <v>警示：自籌款&gt;資本額</v>
      </c>
      <c r="O20" s="364" t="str">
        <f>IF(I25&lt;=I2,"本案無增資要求","應承諾增資")</f>
        <v>應承諾增資</v>
      </c>
    </row>
    <row r="21" spans="1:15" ht="30" customHeight="1">
      <c r="A21" s="379"/>
      <c r="B21" s="383"/>
      <c r="C21" s="39" t="s">
        <v>217</v>
      </c>
      <c r="D21" s="41">
        <f>'16.運費'!E13</f>
        <v>2600</v>
      </c>
      <c r="E21" s="344">
        <f t="shared" si="0"/>
        <v>5.3012755684598569E-4</v>
      </c>
      <c r="F21" s="36"/>
      <c r="G21" s="389"/>
      <c r="H21" s="390"/>
      <c r="I21" s="389"/>
      <c r="J21" s="384"/>
      <c r="K21" s="386"/>
      <c r="L21" s="387"/>
      <c r="M21" s="391"/>
      <c r="N21" s="372" t="str">
        <f>IF(O20="應承諾增資","承諾增資期限","本案無增資要求")</f>
        <v>承諾增資期限</v>
      </c>
      <c r="O21" s="219"/>
    </row>
    <row r="22" spans="1:15" ht="30" customHeight="1">
      <c r="A22" s="379"/>
      <c r="B22" s="383"/>
      <c r="C22" s="39" t="s">
        <v>220</v>
      </c>
      <c r="D22" s="41">
        <f>'17.其他業務費'!E13</f>
        <v>100</v>
      </c>
      <c r="E22" s="344">
        <f t="shared" si="0"/>
        <v>2.0389521417153297E-5</v>
      </c>
      <c r="F22" s="36"/>
      <c r="G22" s="389"/>
      <c r="H22" s="390"/>
      <c r="I22" s="389"/>
      <c r="J22" s="384"/>
      <c r="K22" s="386"/>
      <c r="L22" s="387"/>
      <c r="M22" s="391"/>
      <c r="N22" s="361">
        <v>46128</v>
      </c>
      <c r="O22" s="354"/>
    </row>
    <row r="23" spans="1:15" ht="52.5" customHeight="1">
      <c r="A23" s="379" t="s">
        <v>263</v>
      </c>
      <c r="B23" s="40" t="s">
        <v>260</v>
      </c>
      <c r="C23" s="38" t="s">
        <v>136</v>
      </c>
      <c r="D23" s="41">
        <f>'18.國外差旅費'!H13</f>
        <v>120000</v>
      </c>
      <c r="E23" s="344">
        <f t="shared" si="0"/>
        <v>2.4467425700583956E-2</v>
      </c>
      <c r="F23" s="36"/>
      <c r="G23" s="41">
        <f>D23</f>
        <v>120000</v>
      </c>
      <c r="H23" s="43"/>
      <c r="I23" s="42">
        <f>G23-H23</f>
        <v>120000</v>
      </c>
      <c r="J23" s="36">
        <f>IF(G23=0,0,H23/D23)</f>
        <v>0</v>
      </c>
      <c r="K23" s="36">
        <f>H23/H25</f>
        <v>0</v>
      </c>
      <c r="L23" s="235">
        <f>I23/I25</f>
        <v>5.7021211890823389E-2</v>
      </c>
      <c r="M23" s="219"/>
      <c r="N23" s="219"/>
      <c r="O23" s="353"/>
    </row>
    <row r="24" spans="1:15" ht="52.5" customHeight="1" thickBot="1">
      <c r="A24" s="380"/>
      <c r="B24" s="44" t="s">
        <v>66</v>
      </c>
      <c r="C24" s="38" t="s">
        <v>67</v>
      </c>
      <c r="D24" s="41">
        <f>'19.設施、設備費'!E13</f>
        <v>30000</v>
      </c>
      <c r="E24" s="344">
        <f t="shared" si="0"/>
        <v>6.1168564251459891E-3</v>
      </c>
      <c r="F24" s="36"/>
      <c r="G24" s="41">
        <f>D24</f>
        <v>30000</v>
      </c>
      <c r="H24" s="43"/>
      <c r="I24" s="42">
        <f>G24-H24</f>
        <v>30000</v>
      </c>
      <c r="J24" s="36">
        <f>IF(G24=0,0,H24/D24)</f>
        <v>0</v>
      </c>
      <c r="K24" s="36">
        <f>H24/H25</f>
        <v>0</v>
      </c>
      <c r="L24" s="235">
        <f>I24/I25</f>
        <v>1.4255302972705847E-2</v>
      </c>
      <c r="M24" s="219"/>
      <c r="N24" s="364" t="s">
        <v>221</v>
      </c>
      <c r="O24" s="363" t="str">
        <f>IF(J25&gt;M25,"總輔導款佔總經費&gt;"&amp;TEXT(M25,"0%")&amp;"，須修正","符合規定")</f>
        <v>符合規定</v>
      </c>
    </row>
    <row r="25" spans="1:15" ht="30" customHeight="1" thickBot="1">
      <c r="A25" s="380" t="s">
        <v>300</v>
      </c>
      <c r="B25" s="383"/>
      <c r="C25" s="383" t="s">
        <v>167</v>
      </c>
      <c r="D25" s="41">
        <f>SUM(D5:D24)</f>
        <v>4904480</v>
      </c>
      <c r="E25" s="231">
        <f>SUM(E5:E24)</f>
        <v>1</v>
      </c>
      <c r="F25" s="45"/>
      <c r="G25" s="41">
        <f>SUM(G5:G24)</f>
        <v>4904480</v>
      </c>
      <c r="H25" s="41">
        <f>SUM(H5:H24)</f>
        <v>2800000</v>
      </c>
      <c r="I25" s="41">
        <f>SUM(I5:I24)</f>
        <v>2104480</v>
      </c>
      <c r="J25" s="36">
        <f>IF(G25=0,0,H25/D25)</f>
        <v>0.57090659968029234</v>
      </c>
      <c r="K25" s="45">
        <f>H25/H25</f>
        <v>1</v>
      </c>
      <c r="L25" s="236">
        <f>I25/I25</f>
        <v>1</v>
      </c>
      <c r="M25" s="220">
        <v>0.8</v>
      </c>
      <c r="N25" s="489" t="str">
        <f>O24</f>
        <v>符合規定</v>
      </c>
      <c r="O25" s="362"/>
    </row>
    <row r="26" spans="1:15" ht="30" customHeight="1">
      <c r="H26" s="57"/>
      <c r="I26" s="57"/>
    </row>
    <row r="27" spans="1:15" ht="30" customHeight="1">
      <c r="C27" s="6" t="s">
        <v>147</v>
      </c>
      <c r="D27" s="494">
        <f>D5+SUM(D7:D22)+D23+D24-D25</f>
        <v>0</v>
      </c>
      <c r="E27" s="494">
        <f>E5+SUM(E7:E22)+E23+E24-E25</f>
        <v>0</v>
      </c>
      <c r="F27" s="494"/>
      <c r="G27" s="494">
        <f>G5+SUM(G7:G22)+G23+G24-G25</f>
        <v>0</v>
      </c>
      <c r="H27" s="494">
        <f t="shared" ref="H27:I27" si="1">H5+SUM(H7:H22)+H23+H24-H25</f>
        <v>0</v>
      </c>
      <c r="I27" s="494">
        <f t="shared" si="1"/>
        <v>0</v>
      </c>
      <c r="M27" s="53" t="s">
        <v>228</v>
      </c>
      <c r="N27" s="54"/>
      <c r="O27" s="37" t="s">
        <v>229</v>
      </c>
    </row>
    <row r="28" spans="1:15" ht="30" customHeight="1">
      <c r="C28" s="6" t="s">
        <v>147</v>
      </c>
      <c r="D28" s="494">
        <f>SUM(D5:D24)-D25</f>
        <v>0</v>
      </c>
      <c r="E28" s="494">
        <f>SUM(E5:E24)-E25</f>
        <v>0</v>
      </c>
      <c r="F28" s="494"/>
      <c r="G28" s="494">
        <f>SUM(G5:G24)-G25</f>
        <v>0</v>
      </c>
      <c r="H28" s="494">
        <f t="shared" ref="H28:I28" si="2">SUM(H5:H24)-H25</f>
        <v>0</v>
      </c>
      <c r="I28" s="494">
        <f t="shared" si="2"/>
        <v>0</v>
      </c>
    </row>
    <row r="29" spans="1:15">
      <c r="H29" s="57"/>
      <c r="I29" s="57"/>
    </row>
    <row r="30" spans="1:15">
      <c r="H30" s="57"/>
      <c r="I30" s="57"/>
    </row>
    <row r="31" spans="1:15">
      <c r="H31" s="57"/>
      <c r="I31" s="57"/>
    </row>
    <row r="32" spans="1:15">
      <c r="H32" s="57"/>
      <c r="I32" s="57"/>
    </row>
    <row r="33" spans="8:9">
      <c r="H33" s="57"/>
      <c r="I33" s="57"/>
    </row>
    <row r="34" spans="8:9">
      <c r="H34" s="57"/>
      <c r="I34" s="57"/>
    </row>
    <row r="35" spans="8:9">
      <c r="H35" s="57"/>
      <c r="I35" s="57"/>
    </row>
    <row r="36" spans="8:9">
      <c r="H36" s="57"/>
      <c r="I36" s="57"/>
    </row>
    <row r="37" spans="8:9">
      <c r="H37" s="57"/>
      <c r="I37" s="57"/>
    </row>
    <row r="38" spans="8:9">
      <c r="H38" s="57"/>
      <c r="I38" s="57"/>
    </row>
    <row r="39" spans="8:9">
      <c r="H39" s="57"/>
      <c r="I39" s="57"/>
    </row>
    <row r="40" spans="8:9">
      <c r="H40" s="57"/>
      <c r="I40" s="57"/>
    </row>
    <row r="41" spans="8:9">
      <c r="H41" s="57"/>
      <c r="I41" s="57"/>
    </row>
    <row r="42" spans="8:9">
      <c r="H42" s="57"/>
      <c r="I42" s="57"/>
    </row>
    <row r="43" spans="8:9">
      <c r="H43" s="57"/>
      <c r="I43" s="57"/>
    </row>
    <row r="44" spans="8:9">
      <c r="H44" s="57"/>
      <c r="I44" s="57"/>
    </row>
    <row r="45" spans="8:9">
      <c r="H45" s="57"/>
      <c r="I45" s="57"/>
    </row>
    <row r="46" spans="8:9">
      <c r="H46" s="57"/>
      <c r="I46" s="57"/>
    </row>
    <row r="47" spans="8:9">
      <c r="H47" s="57"/>
      <c r="I47" s="57"/>
    </row>
    <row r="48" spans="8:9">
      <c r="H48" s="57"/>
      <c r="I48" s="57"/>
    </row>
    <row r="49" spans="8:9">
      <c r="H49" s="57"/>
      <c r="I49" s="57"/>
    </row>
    <row r="50" spans="8:9">
      <c r="H50" s="57"/>
      <c r="I50" s="57"/>
    </row>
    <row r="51" spans="8:9">
      <c r="H51" s="57"/>
      <c r="I51" s="57"/>
    </row>
    <row r="52" spans="8:9">
      <c r="H52" s="57"/>
      <c r="I52" s="57"/>
    </row>
    <row r="53" spans="8:9">
      <c r="H53" s="57"/>
      <c r="I53" s="57"/>
    </row>
    <row r="54" spans="8:9">
      <c r="H54" s="57"/>
      <c r="I54" s="57"/>
    </row>
    <row r="55" spans="8:9">
      <c r="H55" s="57"/>
      <c r="I55" s="57"/>
    </row>
    <row r="56" spans="8:9">
      <c r="H56" s="57"/>
      <c r="I56" s="57"/>
    </row>
    <row r="57" spans="8:9">
      <c r="H57" s="57"/>
      <c r="I57" s="57"/>
    </row>
    <row r="58" spans="8:9">
      <c r="H58" s="57"/>
      <c r="I58" s="57"/>
    </row>
    <row r="59" spans="8:9">
      <c r="H59" s="57"/>
      <c r="I59" s="57"/>
    </row>
    <row r="60" spans="8:9">
      <c r="H60" s="57"/>
      <c r="I60" s="57"/>
    </row>
    <row r="61" spans="8:9">
      <c r="H61" s="57"/>
      <c r="I61" s="57"/>
    </row>
    <row r="62" spans="8:9">
      <c r="H62" s="57"/>
      <c r="I62" s="57"/>
    </row>
    <row r="63" spans="8:9">
      <c r="H63" s="57"/>
      <c r="I63" s="57"/>
    </row>
    <row r="64" spans="8:9">
      <c r="H64" s="57"/>
      <c r="I64" s="57"/>
    </row>
    <row r="65" spans="8:9">
      <c r="H65" s="57"/>
      <c r="I65" s="57"/>
    </row>
    <row r="66" spans="8:9">
      <c r="H66" s="57"/>
      <c r="I66" s="57"/>
    </row>
    <row r="67" spans="8:9">
      <c r="H67" s="57"/>
      <c r="I67" s="57"/>
    </row>
    <row r="68" spans="8:9">
      <c r="H68" s="57"/>
      <c r="I68" s="57"/>
    </row>
    <row r="69" spans="8:9">
      <c r="H69" s="57"/>
      <c r="I69" s="57"/>
    </row>
    <row r="70" spans="8:9">
      <c r="H70" s="57"/>
      <c r="I70" s="57"/>
    </row>
    <row r="71" spans="8:9">
      <c r="H71" s="57"/>
      <c r="I71" s="57"/>
    </row>
    <row r="72" spans="8:9">
      <c r="H72" s="57"/>
      <c r="I72" s="57"/>
    </row>
    <row r="73" spans="8:9">
      <c r="H73" s="57"/>
      <c r="I73" s="57"/>
    </row>
    <row r="74" spans="8:9">
      <c r="H74" s="57"/>
      <c r="I74" s="57"/>
    </row>
    <row r="75" spans="8:9">
      <c r="H75" s="57"/>
      <c r="I75" s="57"/>
    </row>
    <row r="76" spans="8:9">
      <c r="H76" s="57"/>
      <c r="I76" s="57"/>
    </row>
    <row r="77" spans="8:9">
      <c r="H77" s="57"/>
      <c r="I77" s="57"/>
    </row>
    <row r="78" spans="8:9">
      <c r="H78" s="57"/>
      <c r="I78" s="57"/>
    </row>
    <row r="79" spans="8:9">
      <c r="H79" s="57"/>
      <c r="I79" s="57"/>
    </row>
    <row r="80" spans="8:9">
      <c r="H80" s="57"/>
      <c r="I80" s="57"/>
    </row>
    <row r="81" spans="8:9">
      <c r="H81" s="57"/>
      <c r="I81" s="57"/>
    </row>
    <row r="82" spans="8:9">
      <c r="H82" s="57"/>
      <c r="I82" s="57"/>
    </row>
    <row r="83" spans="8:9">
      <c r="H83" s="57"/>
      <c r="I83" s="57"/>
    </row>
    <row r="84" spans="8:9">
      <c r="H84" s="57"/>
      <c r="I84" s="57"/>
    </row>
    <row r="85" spans="8:9">
      <c r="H85" s="57"/>
      <c r="I85" s="57"/>
    </row>
    <row r="86" spans="8:9">
      <c r="H86" s="57"/>
      <c r="I86" s="57"/>
    </row>
    <row r="87" spans="8:9">
      <c r="H87" s="57"/>
      <c r="I87" s="57"/>
    </row>
    <row r="88" spans="8:9">
      <c r="H88" s="57"/>
      <c r="I88" s="57"/>
    </row>
    <row r="89" spans="8:9">
      <c r="H89" s="57"/>
      <c r="I89" s="57"/>
    </row>
    <row r="90" spans="8:9">
      <c r="H90" s="57"/>
      <c r="I90" s="57"/>
    </row>
    <row r="91" spans="8:9">
      <c r="H91" s="57"/>
      <c r="I91" s="57"/>
    </row>
    <row r="92" spans="8:9">
      <c r="H92" s="57"/>
      <c r="I92" s="57"/>
    </row>
    <row r="93" spans="8:9">
      <c r="H93" s="57"/>
      <c r="I93" s="57"/>
    </row>
    <row r="94" spans="8:9">
      <c r="H94" s="57"/>
      <c r="I94" s="57"/>
    </row>
    <row r="95" spans="8:9">
      <c r="H95" s="57"/>
      <c r="I95" s="57"/>
    </row>
    <row r="96" spans="8:9">
      <c r="H96" s="57"/>
      <c r="I96" s="57"/>
    </row>
    <row r="97" spans="8:9">
      <c r="H97" s="57"/>
      <c r="I97" s="57"/>
    </row>
    <row r="98" spans="8:9">
      <c r="H98" s="57"/>
      <c r="I98" s="57"/>
    </row>
    <row r="99" spans="8:9">
      <c r="H99" s="57"/>
      <c r="I99" s="57"/>
    </row>
    <row r="100" spans="8:9">
      <c r="H100" s="57"/>
      <c r="I100" s="57">
        <v>3</v>
      </c>
    </row>
    <row r="101" spans="8:9">
      <c r="H101" s="57"/>
      <c r="I101" s="57"/>
    </row>
    <row r="102" spans="8:9">
      <c r="H102" s="57"/>
      <c r="I102" s="57"/>
    </row>
    <row r="103" spans="8:9">
      <c r="H103" s="57"/>
      <c r="I103" s="57"/>
    </row>
    <row r="104" spans="8:9">
      <c r="H104" s="57"/>
      <c r="I104" s="57"/>
    </row>
    <row r="105" spans="8:9">
      <c r="H105" s="57"/>
      <c r="I105" s="57"/>
    </row>
    <row r="106" spans="8:9">
      <c r="H106" s="57"/>
      <c r="I106" s="57"/>
    </row>
    <row r="107" spans="8:9">
      <c r="H107" s="57"/>
      <c r="I107" s="57"/>
    </row>
    <row r="108" spans="8:9">
      <c r="H108" s="57"/>
      <c r="I108" s="57"/>
    </row>
    <row r="109" spans="8:9">
      <c r="H109" s="57"/>
      <c r="I109" s="57"/>
    </row>
    <row r="110" spans="8:9">
      <c r="H110" s="57"/>
      <c r="I110" s="57"/>
    </row>
    <row r="111" spans="8:9">
      <c r="H111" s="57"/>
      <c r="I111" s="57"/>
    </row>
    <row r="112" spans="8:9">
      <c r="H112" s="57"/>
      <c r="I112" s="57"/>
    </row>
    <row r="113" spans="8:9">
      <c r="H113" s="57"/>
      <c r="I113" s="57"/>
    </row>
    <row r="114" spans="8:9">
      <c r="H114" s="57"/>
      <c r="I114" s="57"/>
    </row>
    <row r="115" spans="8:9">
      <c r="H115" s="57"/>
      <c r="I115" s="57"/>
    </row>
    <row r="116" spans="8:9">
      <c r="H116" s="57"/>
      <c r="I116" s="57"/>
    </row>
    <row r="117" spans="8:9">
      <c r="H117" s="57"/>
      <c r="I117" s="57"/>
    </row>
    <row r="118" spans="8:9">
      <c r="H118" s="57"/>
      <c r="I118" s="57"/>
    </row>
    <row r="119" spans="8:9">
      <c r="H119" s="57"/>
      <c r="I119" s="57"/>
    </row>
    <row r="120" spans="8:9">
      <c r="H120" s="57"/>
      <c r="I120" s="57"/>
    </row>
    <row r="121" spans="8:9">
      <c r="H121" s="57"/>
      <c r="I121" s="57"/>
    </row>
    <row r="122" spans="8:9">
      <c r="H122" s="57"/>
      <c r="I122" s="57"/>
    </row>
    <row r="123" spans="8:9">
      <c r="H123" s="57"/>
      <c r="I123" s="57"/>
    </row>
    <row r="124" spans="8:9">
      <c r="H124" s="57"/>
      <c r="I124" s="57"/>
    </row>
    <row r="125" spans="8:9">
      <c r="H125" s="57"/>
      <c r="I125" s="57"/>
    </row>
    <row r="126" spans="8:9">
      <c r="H126" s="57"/>
      <c r="I126" s="57"/>
    </row>
    <row r="127" spans="8:9">
      <c r="H127" s="57"/>
      <c r="I127" s="57"/>
    </row>
    <row r="128" spans="8:9">
      <c r="H128" s="57"/>
      <c r="I128" s="57"/>
    </row>
    <row r="129" spans="8:9">
      <c r="H129" s="57"/>
      <c r="I129" s="57"/>
    </row>
    <row r="130" spans="8:9">
      <c r="H130" s="57"/>
      <c r="I130" s="57"/>
    </row>
    <row r="131" spans="8:9">
      <c r="H131" s="57"/>
      <c r="I131" s="57"/>
    </row>
    <row r="132" spans="8:9">
      <c r="H132" s="57"/>
      <c r="I132" s="57"/>
    </row>
    <row r="133" spans="8:9">
      <c r="H133" s="57"/>
      <c r="I133" s="57"/>
    </row>
    <row r="134" spans="8:9">
      <c r="H134" s="57"/>
      <c r="I134" s="57"/>
    </row>
    <row r="135" spans="8:9">
      <c r="H135" s="57"/>
      <c r="I135" s="57"/>
    </row>
    <row r="136" spans="8:9">
      <c r="H136" s="57"/>
      <c r="I136" s="57"/>
    </row>
    <row r="137" spans="8:9">
      <c r="H137" s="57"/>
      <c r="I137" s="57"/>
    </row>
    <row r="138" spans="8:9">
      <c r="H138" s="57"/>
      <c r="I138" s="57"/>
    </row>
    <row r="139" spans="8:9">
      <c r="H139" s="57"/>
      <c r="I139" s="57"/>
    </row>
    <row r="140" spans="8:9">
      <c r="H140" s="57"/>
      <c r="I140" s="57"/>
    </row>
    <row r="141" spans="8:9">
      <c r="H141" s="57"/>
      <c r="I141" s="57"/>
    </row>
    <row r="142" spans="8:9">
      <c r="H142" s="57"/>
      <c r="I142" s="57"/>
    </row>
    <row r="143" spans="8:9">
      <c r="H143" s="57"/>
      <c r="I143" s="57"/>
    </row>
    <row r="144" spans="8:9">
      <c r="H144" s="57"/>
      <c r="I144" s="57"/>
    </row>
    <row r="145" spans="8:9">
      <c r="H145" s="57"/>
      <c r="I145" s="57"/>
    </row>
    <row r="146" spans="8:9">
      <c r="H146" s="57"/>
      <c r="I146" s="57"/>
    </row>
    <row r="147" spans="8:9">
      <c r="H147" s="57"/>
      <c r="I147" s="57"/>
    </row>
    <row r="148" spans="8:9">
      <c r="H148" s="57"/>
      <c r="I148" s="57"/>
    </row>
    <row r="149" spans="8:9">
      <c r="H149" s="57"/>
      <c r="I149" s="57"/>
    </row>
    <row r="150" spans="8:9">
      <c r="H150" s="57"/>
      <c r="I150" s="57"/>
    </row>
    <row r="151" spans="8:9">
      <c r="H151" s="57"/>
      <c r="I151" s="57"/>
    </row>
    <row r="152" spans="8:9">
      <c r="H152" s="57"/>
      <c r="I152" s="57"/>
    </row>
    <row r="153" spans="8:9">
      <c r="H153" s="57"/>
      <c r="I153" s="57"/>
    </row>
    <row r="154" spans="8:9">
      <c r="H154" s="57"/>
      <c r="I154" s="57"/>
    </row>
    <row r="155" spans="8:9">
      <c r="H155" s="57"/>
      <c r="I155" s="57"/>
    </row>
    <row r="156" spans="8:9">
      <c r="H156" s="57"/>
      <c r="I156" s="57"/>
    </row>
    <row r="157" spans="8:9">
      <c r="H157" s="57"/>
      <c r="I157" s="57"/>
    </row>
    <row r="158" spans="8:9">
      <c r="H158" s="57"/>
      <c r="I158" s="57"/>
    </row>
    <row r="159" spans="8:9">
      <c r="H159" s="57"/>
      <c r="I159" s="57"/>
    </row>
    <row r="160" spans="8:9">
      <c r="H160" s="57"/>
      <c r="I160" s="57"/>
    </row>
    <row r="161" spans="8:9">
      <c r="H161" s="57"/>
      <c r="I161" s="57"/>
    </row>
    <row r="162" spans="8:9">
      <c r="H162" s="57"/>
      <c r="I162" s="57"/>
    </row>
    <row r="163" spans="8:9">
      <c r="H163" s="57"/>
      <c r="I163" s="57"/>
    </row>
    <row r="164" spans="8:9">
      <c r="H164" s="57"/>
      <c r="I164" s="57"/>
    </row>
    <row r="165" spans="8:9">
      <c r="H165" s="57"/>
      <c r="I165" s="57"/>
    </row>
    <row r="166" spans="8:9">
      <c r="H166" s="57"/>
      <c r="I166" s="57"/>
    </row>
    <row r="167" spans="8:9">
      <c r="H167" s="57"/>
      <c r="I167" s="57"/>
    </row>
    <row r="168" spans="8:9">
      <c r="H168" s="57"/>
      <c r="I168" s="57"/>
    </row>
    <row r="169" spans="8:9">
      <c r="H169" s="57"/>
      <c r="I169" s="57"/>
    </row>
    <row r="170" spans="8:9">
      <c r="H170" s="57"/>
      <c r="I170" s="57"/>
    </row>
    <row r="171" spans="8:9">
      <c r="H171" s="57"/>
      <c r="I171" s="57"/>
    </row>
    <row r="172" spans="8:9">
      <c r="H172" s="57"/>
      <c r="I172" s="57"/>
    </row>
    <row r="173" spans="8:9">
      <c r="H173" s="57"/>
      <c r="I173" s="57"/>
    </row>
    <row r="174" spans="8:9">
      <c r="H174" s="57"/>
      <c r="I174" s="57"/>
    </row>
    <row r="175" spans="8:9">
      <c r="H175" s="57"/>
      <c r="I175" s="57"/>
    </row>
    <row r="176" spans="8:9">
      <c r="H176" s="57"/>
      <c r="I176" s="57"/>
    </row>
    <row r="177" spans="8:9">
      <c r="H177" s="57"/>
      <c r="I177" s="57"/>
    </row>
    <row r="178" spans="8:9">
      <c r="H178" s="57"/>
      <c r="I178" s="57"/>
    </row>
    <row r="179" spans="8:9">
      <c r="H179" s="57"/>
      <c r="I179" s="57"/>
    </row>
    <row r="180" spans="8:9">
      <c r="H180" s="57"/>
      <c r="I180" s="57"/>
    </row>
    <row r="181" spans="8:9">
      <c r="H181" s="57"/>
      <c r="I181" s="57"/>
    </row>
    <row r="182" spans="8:9">
      <c r="H182" s="57"/>
      <c r="I182" s="57"/>
    </row>
    <row r="183" spans="8:9">
      <c r="H183" s="57"/>
      <c r="I183" s="57"/>
    </row>
    <row r="184" spans="8:9">
      <c r="H184" s="57"/>
      <c r="I184" s="57"/>
    </row>
    <row r="185" spans="8:9">
      <c r="H185" s="57"/>
      <c r="I185" s="57"/>
    </row>
    <row r="186" spans="8:9">
      <c r="H186" s="57"/>
      <c r="I186" s="57"/>
    </row>
    <row r="187" spans="8:9">
      <c r="H187" s="57"/>
      <c r="I187" s="57"/>
    </row>
    <row r="188" spans="8:9">
      <c r="H188" s="57"/>
      <c r="I188" s="57"/>
    </row>
    <row r="189" spans="8:9">
      <c r="H189" s="57"/>
      <c r="I189" s="57"/>
    </row>
    <row r="190" spans="8:9">
      <c r="H190" s="57"/>
      <c r="I190" s="57"/>
    </row>
    <row r="191" spans="8:9">
      <c r="H191" s="57"/>
      <c r="I191" s="57"/>
    </row>
    <row r="192" spans="8:9">
      <c r="H192" s="57"/>
      <c r="I192" s="57"/>
    </row>
    <row r="193" spans="8:9">
      <c r="H193" s="57"/>
      <c r="I193" s="57"/>
    </row>
    <row r="194" spans="8:9">
      <c r="H194" s="57"/>
      <c r="I194" s="57"/>
    </row>
    <row r="195" spans="8:9">
      <c r="H195" s="57"/>
      <c r="I195" s="57"/>
    </row>
    <row r="196" spans="8:9">
      <c r="H196" s="57"/>
      <c r="I196" s="57"/>
    </row>
    <row r="197" spans="8:9">
      <c r="H197" s="57"/>
      <c r="I197" s="57"/>
    </row>
    <row r="198" spans="8:9">
      <c r="H198" s="57"/>
      <c r="I198" s="57"/>
    </row>
    <row r="199" spans="8:9">
      <c r="H199" s="57"/>
      <c r="I199" s="57"/>
    </row>
    <row r="200" spans="8:9">
      <c r="H200" s="57"/>
      <c r="I200" s="57"/>
    </row>
    <row r="201" spans="8:9">
      <c r="H201" s="57"/>
      <c r="I201" s="57"/>
    </row>
    <row r="202" spans="8:9">
      <c r="H202" s="57"/>
      <c r="I202" s="57"/>
    </row>
    <row r="203" spans="8:9">
      <c r="H203" s="57"/>
      <c r="I203" s="57"/>
    </row>
    <row r="204" spans="8:9">
      <c r="H204" s="57"/>
      <c r="I204" s="57"/>
    </row>
    <row r="205" spans="8:9">
      <c r="H205" s="57"/>
      <c r="I205" s="57"/>
    </row>
    <row r="206" spans="8:9">
      <c r="H206" s="57"/>
      <c r="I206" s="57"/>
    </row>
    <row r="207" spans="8:9">
      <c r="H207" s="57"/>
      <c r="I207" s="57"/>
    </row>
    <row r="208" spans="8:9">
      <c r="H208" s="57"/>
      <c r="I208" s="57"/>
    </row>
    <row r="209" spans="8:9">
      <c r="H209" s="57"/>
      <c r="I209" s="57"/>
    </row>
    <row r="210" spans="8:9">
      <c r="H210" s="57"/>
      <c r="I210" s="57"/>
    </row>
    <row r="211" spans="8:9">
      <c r="H211" s="57"/>
      <c r="I211" s="57"/>
    </row>
    <row r="212" spans="8:9">
      <c r="H212" s="57"/>
      <c r="I212" s="57"/>
    </row>
    <row r="213" spans="8:9">
      <c r="H213" s="57"/>
      <c r="I213" s="57"/>
    </row>
    <row r="214" spans="8:9">
      <c r="H214" s="57"/>
      <c r="I214" s="57"/>
    </row>
    <row r="215" spans="8:9">
      <c r="H215" s="57"/>
      <c r="I215" s="57"/>
    </row>
    <row r="216" spans="8:9">
      <c r="H216" s="57"/>
      <c r="I216" s="57"/>
    </row>
    <row r="217" spans="8:9">
      <c r="H217" s="57"/>
      <c r="I217" s="57"/>
    </row>
    <row r="218" spans="8:9">
      <c r="H218" s="57"/>
      <c r="I218" s="57"/>
    </row>
    <row r="219" spans="8:9">
      <c r="H219" s="57"/>
      <c r="I219" s="57"/>
    </row>
    <row r="220" spans="8:9">
      <c r="H220" s="57"/>
      <c r="I220" s="57"/>
    </row>
    <row r="221" spans="8:9">
      <c r="H221" s="57"/>
      <c r="I221" s="57"/>
    </row>
    <row r="222" spans="8:9">
      <c r="H222" s="57"/>
      <c r="I222" s="57"/>
    </row>
    <row r="223" spans="8:9">
      <c r="H223" s="57"/>
      <c r="I223" s="57"/>
    </row>
    <row r="224" spans="8:9">
      <c r="H224" s="57"/>
      <c r="I224" s="57"/>
    </row>
    <row r="225" spans="8:9">
      <c r="H225" s="57"/>
      <c r="I225" s="57"/>
    </row>
    <row r="226" spans="8:9">
      <c r="H226" s="57"/>
      <c r="I226" s="57"/>
    </row>
    <row r="227" spans="8:9">
      <c r="H227" s="57"/>
      <c r="I227" s="57"/>
    </row>
    <row r="228" spans="8:9">
      <c r="H228" s="57"/>
      <c r="I228" s="57"/>
    </row>
    <row r="229" spans="8:9">
      <c r="H229" s="57"/>
      <c r="I229" s="57"/>
    </row>
    <row r="230" spans="8:9">
      <c r="H230" s="57"/>
      <c r="I230" s="57"/>
    </row>
    <row r="231" spans="8:9">
      <c r="H231" s="57"/>
      <c r="I231" s="57"/>
    </row>
    <row r="232" spans="8:9">
      <c r="H232" s="57"/>
      <c r="I232" s="57"/>
    </row>
    <row r="233" spans="8:9">
      <c r="H233" s="57"/>
      <c r="I233" s="57"/>
    </row>
    <row r="234" spans="8:9">
      <c r="H234" s="57"/>
      <c r="I234" s="57"/>
    </row>
    <row r="235" spans="8:9">
      <c r="H235" s="57"/>
      <c r="I235" s="57"/>
    </row>
    <row r="236" spans="8:9">
      <c r="H236" s="57"/>
      <c r="I236" s="57"/>
    </row>
    <row r="237" spans="8:9">
      <c r="H237" s="57"/>
      <c r="I237" s="57"/>
    </row>
    <row r="238" spans="8:9">
      <c r="H238" s="57"/>
      <c r="I238" s="57"/>
    </row>
    <row r="239" spans="8:9">
      <c r="H239" s="57"/>
      <c r="I239" s="57"/>
    </row>
    <row r="240" spans="8:9">
      <c r="H240" s="57"/>
      <c r="I240" s="57"/>
    </row>
    <row r="241" spans="8:9">
      <c r="H241" s="57"/>
      <c r="I241" s="57"/>
    </row>
    <row r="242" spans="8:9">
      <c r="H242" s="57"/>
      <c r="I242" s="57"/>
    </row>
    <row r="243" spans="8:9">
      <c r="H243" s="57"/>
      <c r="I243" s="57"/>
    </row>
    <row r="244" spans="8:9">
      <c r="H244" s="57"/>
      <c r="I244" s="57"/>
    </row>
    <row r="245" spans="8:9">
      <c r="H245" s="57"/>
      <c r="I245" s="57"/>
    </row>
    <row r="246" spans="8:9">
      <c r="H246" s="57"/>
      <c r="I246" s="57"/>
    </row>
    <row r="247" spans="8:9">
      <c r="H247" s="57"/>
      <c r="I247" s="57"/>
    </row>
    <row r="248" spans="8:9">
      <c r="H248" s="57"/>
      <c r="I248" s="57"/>
    </row>
    <row r="249" spans="8:9">
      <c r="H249" s="57"/>
      <c r="I249" s="57"/>
    </row>
    <row r="250" spans="8:9">
      <c r="H250" s="57"/>
      <c r="I250" s="57"/>
    </row>
    <row r="251" spans="8:9">
      <c r="H251" s="57"/>
      <c r="I251" s="57"/>
    </row>
    <row r="252" spans="8:9">
      <c r="H252" s="57"/>
      <c r="I252" s="57"/>
    </row>
    <row r="253" spans="8:9">
      <c r="H253" s="57"/>
      <c r="I253" s="57"/>
    </row>
    <row r="254" spans="8:9">
      <c r="H254" s="57"/>
      <c r="I254" s="57"/>
    </row>
    <row r="255" spans="8:9">
      <c r="H255" s="57"/>
      <c r="I255" s="57"/>
    </row>
    <row r="256" spans="8:9">
      <c r="H256" s="57"/>
      <c r="I256" s="57"/>
    </row>
    <row r="257" spans="8:9">
      <c r="H257" s="57"/>
      <c r="I257" s="57"/>
    </row>
    <row r="258" spans="8:9">
      <c r="H258" s="57"/>
      <c r="I258" s="57"/>
    </row>
    <row r="259" spans="8:9">
      <c r="H259" s="57"/>
      <c r="I259" s="57"/>
    </row>
    <row r="260" spans="8:9">
      <c r="H260" s="57"/>
      <c r="I260" s="57"/>
    </row>
    <row r="261" spans="8:9">
      <c r="H261" s="57"/>
      <c r="I261" s="57"/>
    </row>
    <row r="262" spans="8:9">
      <c r="H262" s="57"/>
      <c r="I262" s="57"/>
    </row>
    <row r="263" spans="8:9">
      <c r="H263" s="57"/>
      <c r="I263" s="57"/>
    </row>
    <row r="264" spans="8:9">
      <c r="H264" s="57"/>
      <c r="I264" s="57"/>
    </row>
    <row r="265" spans="8:9">
      <c r="H265" s="57"/>
      <c r="I265" s="57"/>
    </row>
    <row r="266" spans="8:9">
      <c r="H266" s="57"/>
      <c r="I266" s="57"/>
    </row>
    <row r="267" spans="8:9">
      <c r="H267" s="57"/>
      <c r="I267" s="57"/>
    </row>
    <row r="268" spans="8:9">
      <c r="H268" s="57"/>
      <c r="I268" s="57"/>
    </row>
    <row r="269" spans="8:9">
      <c r="H269" s="57"/>
      <c r="I269" s="57"/>
    </row>
    <row r="270" spans="8:9">
      <c r="H270" s="57"/>
      <c r="I270" s="57"/>
    </row>
    <row r="271" spans="8:9">
      <c r="H271" s="57"/>
      <c r="I271" s="57"/>
    </row>
    <row r="272" spans="8:9">
      <c r="H272" s="57"/>
      <c r="I272" s="57"/>
    </row>
    <row r="273" spans="8:9">
      <c r="H273" s="57"/>
      <c r="I273" s="57"/>
    </row>
    <row r="274" spans="8:9">
      <c r="H274" s="57"/>
      <c r="I274" s="57"/>
    </row>
    <row r="275" spans="8:9">
      <c r="H275" s="57"/>
      <c r="I275" s="57"/>
    </row>
    <row r="276" spans="8:9">
      <c r="H276" s="57"/>
      <c r="I276" s="57"/>
    </row>
    <row r="277" spans="8:9">
      <c r="H277" s="57"/>
      <c r="I277" s="57"/>
    </row>
    <row r="278" spans="8:9">
      <c r="H278" s="57"/>
      <c r="I278" s="57"/>
    </row>
    <row r="279" spans="8:9">
      <c r="H279" s="57"/>
      <c r="I279" s="57"/>
    </row>
    <row r="280" spans="8:9">
      <c r="H280" s="57"/>
      <c r="I280" s="57"/>
    </row>
    <row r="281" spans="8:9">
      <c r="H281" s="57"/>
      <c r="I281" s="57"/>
    </row>
    <row r="282" spans="8:9">
      <c r="H282" s="57"/>
      <c r="I282" s="57"/>
    </row>
    <row r="283" spans="8:9">
      <c r="H283" s="57"/>
      <c r="I283" s="57"/>
    </row>
    <row r="284" spans="8:9">
      <c r="H284" s="57"/>
      <c r="I284" s="57"/>
    </row>
    <row r="285" spans="8:9">
      <c r="H285" s="57"/>
      <c r="I285" s="57"/>
    </row>
    <row r="286" spans="8:9">
      <c r="H286" s="57"/>
      <c r="I286" s="57"/>
    </row>
    <row r="287" spans="8:9">
      <c r="H287" s="57"/>
      <c r="I287" s="57"/>
    </row>
    <row r="288" spans="8:9">
      <c r="H288" s="57"/>
      <c r="I288" s="57"/>
    </row>
    <row r="289" spans="8:9">
      <c r="H289" s="57"/>
      <c r="I289" s="57"/>
    </row>
    <row r="290" spans="8:9">
      <c r="H290" s="57"/>
      <c r="I290" s="57"/>
    </row>
    <row r="291" spans="8:9">
      <c r="H291" s="57"/>
      <c r="I291" s="57"/>
    </row>
    <row r="292" spans="8:9">
      <c r="H292" s="57"/>
      <c r="I292" s="57"/>
    </row>
    <row r="293" spans="8:9">
      <c r="H293" s="57"/>
      <c r="I293" s="57"/>
    </row>
    <row r="294" spans="8:9">
      <c r="H294" s="57"/>
      <c r="I294" s="57"/>
    </row>
    <row r="295" spans="8:9">
      <c r="H295" s="57"/>
      <c r="I295" s="57"/>
    </row>
    <row r="296" spans="8:9">
      <c r="H296" s="57"/>
      <c r="I296" s="57"/>
    </row>
    <row r="297" spans="8:9">
      <c r="H297" s="57"/>
      <c r="I297" s="57"/>
    </row>
    <row r="298" spans="8:9">
      <c r="H298" s="57"/>
      <c r="I298" s="57"/>
    </row>
    <row r="299" spans="8:9">
      <c r="H299" s="57"/>
      <c r="I299" s="57"/>
    </row>
    <row r="300" spans="8:9">
      <c r="H300" s="57"/>
      <c r="I300" s="57"/>
    </row>
    <row r="301" spans="8:9">
      <c r="H301" s="57"/>
      <c r="I301" s="57"/>
    </row>
    <row r="302" spans="8:9">
      <c r="H302" s="57"/>
      <c r="I302" s="57"/>
    </row>
    <row r="303" spans="8:9">
      <c r="H303" s="57"/>
      <c r="I303" s="57"/>
    </row>
    <row r="304" spans="8:9">
      <c r="H304" s="57"/>
      <c r="I304" s="57"/>
    </row>
    <row r="305" spans="8:9">
      <c r="H305" s="57"/>
      <c r="I305" s="57"/>
    </row>
    <row r="306" spans="8:9">
      <c r="H306" s="57"/>
      <c r="I306" s="57"/>
    </row>
    <row r="307" spans="8:9">
      <c r="H307" s="57"/>
      <c r="I307" s="57"/>
    </row>
    <row r="308" spans="8:9">
      <c r="H308" s="57"/>
      <c r="I308" s="57"/>
    </row>
    <row r="309" spans="8:9">
      <c r="H309" s="57"/>
      <c r="I309" s="57"/>
    </row>
    <row r="310" spans="8:9">
      <c r="H310" s="57"/>
      <c r="I310" s="57"/>
    </row>
    <row r="311" spans="8:9">
      <c r="H311" s="57"/>
      <c r="I311" s="57"/>
    </row>
    <row r="312" spans="8:9">
      <c r="H312" s="57"/>
      <c r="I312" s="57"/>
    </row>
    <row r="313" spans="8:9">
      <c r="H313" s="57"/>
      <c r="I313" s="57"/>
    </row>
    <row r="314" spans="8:9">
      <c r="H314" s="57"/>
      <c r="I314" s="57"/>
    </row>
    <row r="315" spans="8:9">
      <c r="H315" s="57"/>
      <c r="I315" s="57"/>
    </row>
    <row r="316" spans="8:9">
      <c r="H316" s="57"/>
      <c r="I316" s="57"/>
    </row>
    <row r="317" spans="8:9">
      <c r="H317" s="57"/>
      <c r="I317" s="57"/>
    </row>
    <row r="318" spans="8:9">
      <c r="H318" s="57"/>
      <c r="I318" s="57"/>
    </row>
    <row r="319" spans="8:9">
      <c r="H319" s="57"/>
      <c r="I319" s="57"/>
    </row>
    <row r="320" spans="8:9">
      <c r="H320" s="57"/>
      <c r="I320" s="57"/>
    </row>
    <row r="321" spans="8:9">
      <c r="H321" s="57"/>
      <c r="I321" s="57"/>
    </row>
    <row r="322" spans="8:9">
      <c r="H322" s="57"/>
      <c r="I322" s="57"/>
    </row>
    <row r="323" spans="8:9">
      <c r="H323" s="57"/>
      <c r="I323" s="57"/>
    </row>
    <row r="324" spans="8:9">
      <c r="H324" s="57"/>
      <c r="I324" s="57"/>
    </row>
    <row r="325" spans="8:9">
      <c r="H325" s="57"/>
      <c r="I325" s="57"/>
    </row>
    <row r="326" spans="8:9">
      <c r="H326" s="57"/>
      <c r="I326" s="57"/>
    </row>
    <row r="327" spans="8:9">
      <c r="H327" s="57"/>
      <c r="I327" s="57"/>
    </row>
    <row r="328" spans="8:9">
      <c r="H328" s="57"/>
      <c r="I328" s="57"/>
    </row>
    <row r="329" spans="8:9">
      <c r="H329" s="57"/>
      <c r="I329" s="57"/>
    </row>
    <row r="330" spans="8:9">
      <c r="H330" s="57"/>
      <c r="I330" s="57"/>
    </row>
    <row r="331" spans="8:9">
      <c r="H331" s="57"/>
      <c r="I331" s="57"/>
    </row>
    <row r="332" spans="8:9">
      <c r="H332" s="57"/>
      <c r="I332" s="57"/>
    </row>
    <row r="333" spans="8:9">
      <c r="H333" s="57"/>
      <c r="I333" s="57"/>
    </row>
    <row r="334" spans="8:9">
      <c r="H334" s="57"/>
      <c r="I334" s="57"/>
    </row>
    <row r="335" spans="8:9">
      <c r="H335" s="57"/>
      <c r="I335" s="57"/>
    </row>
    <row r="336" spans="8:9">
      <c r="H336" s="57"/>
      <c r="I336" s="57"/>
    </row>
    <row r="337" spans="8:9">
      <c r="H337" s="57"/>
      <c r="I337" s="57"/>
    </row>
    <row r="338" spans="8:9">
      <c r="H338" s="57"/>
      <c r="I338" s="57"/>
    </row>
    <row r="339" spans="8:9">
      <c r="H339" s="57"/>
      <c r="I339" s="57"/>
    </row>
    <row r="340" spans="8:9">
      <c r="H340" s="57"/>
      <c r="I340" s="57"/>
    </row>
    <row r="341" spans="8:9">
      <c r="H341" s="57"/>
      <c r="I341" s="57"/>
    </row>
    <row r="342" spans="8:9">
      <c r="H342" s="57"/>
      <c r="I342" s="57"/>
    </row>
    <row r="343" spans="8:9">
      <c r="H343" s="57"/>
      <c r="I343" s="57"/>
    </row>
    <row r="344" spans="8:9">
      <c r="H344" s="57"/>
      <c r="I344" s="57"/>
    </row>
    <row r="345" spans="8:9">
      <c r="H345" s="57"/>
      <c r="I345" s="57"/>
    </row>
    <row r="346" spans="8:9">
      <c r="H346" s="57"/>
      <c r="I346" s="57"/>
    </row>
    <row r="347" spans="8:9">
      <c r="H347" s="57"/>
      <c r="I347" s="57"/>
    </row>
    <row r="348" spans="8:9">
      <c r="H348" s="57"/>
      <c r="I348" s="57"/>
    </row>
    <row r="349" spans="8:9">
      <c r="H349" s="57"/>
      <c r="I349" s="57"/>
    </row>
    <row r="350" spans="8:9">
      <c r="H350" s="57"/>
      <c r="I350" s="57"/>
    </row>
    <row r="351" spans="8:9">
      <c r="H351" s="57"/>
      <c r="I351" s="57"/>
    </row>
    <row r="352" spans="8:9">
      <c r="H352" s="57"/>
      <c r="I352" s="57"/>
    </row>
    <row r="353" spans="8:9">
      <c r="H353" s="57"/>
      <c r="I353" s="57"/>
    </row>
    <row r="354" spans="8:9">
      <c r="H354" s="57"/>
      <c r="I354" s="57"/>
    </row>
    <row r="355" spans="8:9">
      <c r="H355" s="57"/>
      <c r="I355" s="57"/>
    </row>
    <row r="356" spans="8:9">
      <c r="H356" s="57"/>
      <c r="I356" s="57"/>
    </row>
    <row r="357" spans="8:9">
      <c r="H357" s="57"/>
      <c r="I357" s="57"/>
    </row>
    <row r="358" spans="8:9">
      <c r="H358" s="57"/>
      <c r="I358" s="57"/>
    </row>
    <row r="359" spans="8:9">
      <c r="H359" s="57"/>
      <c r="I359" s="57"/>
    </row>
    <row r="360" spans="8:9">
      <c r="H360" s="57"/>
      <c r="I360" s="57"/>
    </row>
    <row r="361" spans="8:9">
      <c r="H361" s="57"/>
      <c r="I361" s="57"/>
    </row>
    <row r="362" spans="8:9">
      <c r="H362" s="57"/>
      <c r="I362" s="57"/>
    </row>
    <row r="363" spans="8:9">
      <c r="H363" s="57"/>
      <c r="I363" s="57"/>
    </row>
    <row r="364" spans="8:9">
      <c r="H364" s="57"/>
      <c r="I364" s="57"/>
    </row>
    <row r="365" spans="8:9">
      <c r="H365" s="57"/>
      <c r="I365" s="57"/>
    </row>
    <row r="366" spans="8:9">
      <c r="H366" s="57"/>
      <c r="I366" s="57"/>
    </row>
    <row r="367" spans="8:9">
      <c r="H367" s="57"/>
      <c r="I367" s="57"/>
    </row>
    <row r="368" spans="8:9">
      <c r="H368" s="57"/>
      <c r="I368" s="57"/>
    </row>
    <row r="369" spans="8:9">
      <c r="H369" s="57"/>
      <c r="I369" s="57"/>
    </row>
    <row r="370" spans="8:9">
      <c r="H370" s="57"/>
      <c r="I370" s="57"/>
    </row>
    <row r="371" spans="8:9">
      <c r="H371" s="57"/>
      <c r="I371" s="57"/>
    </row>
    <row r="372" spans="8:9">
      <c r="H372" s="57"/>
      <c r="I372" s="57"/>
    </row>
    <row r="373" spans="8:9">
      <c r="H373" s="57"/>
      <c r="I373" s="57"/>
    </row>
    <row r="374" spans="8:9">
      <c r="H374" s="57"/>
      <c r="I374" s="57"/>
    </row>
    <row r="375" spans="8:9">
      <c r="H375" s="57"/>
      <c r="I375" s="57"/>
    </row>
    <row r="376" spans="8:9">
      <c r="H376" s="57"/>
      <c r="I376" s="57"/>
    </row>
    <row r="377" spans="8:9">
      <c r="H377" s="57"/>
      <c r="I377" s="57"/>
    </row>
    <row r="378" spans="8:9">
      <c r="H378" s="57"/>
      <c r="I378" s="57"/>
    </row>
    <row r="379" spans="8:9">
      <c r="H379" s="57"/>
      <c r="I379" s="57"/>
    </row>
    <row r="380" spans="8:9">
      <c r="H380" s="57"/>
      <c r="I380" s="57"/>
    </row>
    <row r="381" spans="8:9">
      <c r="H381" s="57"/>
      <c r="I381" s="57"/>
    </row>
    <row r="382" spans="8:9">
      <c r="H382" s="57"/>
      <c r="I382" s="57"/>
    </row>
    <row r="383" spans="8:9">
      <c r="H383" s="57"/>
      <c r="I383" s="57"/>
    </row>
    <row r="384" spans="8:9">
      <c r="H384" s="57"/>
      <c r="I384" s="57"/>
    </row>
    <row r="385" spans="8:9">
      <c r="H385" s="57"/>
      <c r="I385" s="57"/>
    </row>
    <row r="386" spans="8:9">
      <c r="H386" s="57"/>
      <c r="I386" s="57"/>
    </row>
    <row r="387" spans="8:9">
      <c r="H387" s="57"/>
      <c r="I387" s="57"/>
    </row>
    <row r="388" spans="8:9">
      <c r="H388" s="57"/>
      <c r="I388" s="57"/>
    </row>
    <row r="389" spans="8:9">
      <c r="H389" s="57"/>
      <c r="I389" s="57"/>
    </row>
    <row r="390" spans="8:9">
      <c r="H390" s="57"/>
      <c r="I390" s="57"/>
    </row>
    <row r="391" spans="8:9">
      <c r="H391" s="57"/>
      <c r="I391" s="57"/>
    </row>
    <row r="392" spans="8:9">
      <c r="H392" s="57"/>
      <c r="I392" s="57"/>
    </row>
    <row r="393" spans="8:9">
      <c r="H393" s="57"/>
      <c r="I393" s="57"/>
    </row>
    <row r="394" spans="8:9">
      <c r="H394" s="57"/>
      <c r="I394" s="57"/>
    </row>
    <row r="395" spans="8:9">
      <c r="H395" s="57"/>
      <c r="I395" s="57"/>
    </row>
    <row r="396" spans="8:9">
      <c r="H396" s="57"/>
      <c r="I396" s="57"/>
    </row>
    <row r="397" spans="8:9">
      <c r="H397" s="57"/>
      <c r="I397" s="57"/>
    </row>
    <row r="398" spans="8:9">
      <c r="H398" s="57"/>
      <c r="I398" s="57"/>
    </row>
    <row r="399" spans="8:9">
      <c r="H399" s="57"/>
      <c r="I399" s="57"/>
    </row>
    <row r="400" spans="8:9">
      <c r="H400" s="57"/>
      <c r="I400" s="57"/>
    </row>
    <row r="401" spans="8:9">
      <c r="H401" s="57"/>
      <c r="I401" s="57"/>
    </row>
    <row r="402" spans="8:9">
      <c r="H402" s="57"/>
      <c r="I402" s="57"/>
    </row>
    <row r="403" spans="8:9">
      <c r="H403" s="57"/>
      <c r="I403" s="57"/>
    </row>
    <row r="404" spans="8:9">
      <c r="H404" s="57"/>
      <c r="I404" s="57"/>
    </row>
    <row r="405" spans="8:9">
      <c r="H405" s="57"/>
      <c r="I405" s="57"/>
    </row>
    <row r="406" spans="8:9">
      <c r="H406" s="57"/>
      <c r="I406" s="57"/>
    </row>
    <row r="407" spans="8:9">
      <c r="H407" s="57"/>
      <c r="I407" s="57"/>
    </row>
    <row r="408" spans="8:9">
      <c r="H408" s="57"/>
      <c r="I408" s="57"/>
    </row>
    <row r="409" spans="8:9">
      <c r="H409" s="57"/>
      <c r="I409" s="57"/>
    </row>
    <row r="410" spans="8:9">
      <c r="H410" s="57"/>
      <c r="I410" s="57"/>
    </row>
    <row r="411" spans="8:9">
      <c r="H411" s="57"/>
      <c r="I411" s="57"/>
    </row>
    <row r="412" spans="8:9">
      <c r="H412" s="57"/>
      <c r="I412" s="57"/>
    </row>
    <row r="413" spans="8:9">
      <c r="H413" s="57"/>
      <c r="I413" s="57"/>
    </row>
    <row r="414" spans="8:9">
      <c r="H414" s="57"/>
      <c r="I414" s="57"/>
    </row>
    <row r="415" spans="8:9">
      <c r="H415" s="57"/>
      <c r="I415" s="57"/>
    </row>
    <row r="416" spans="8:9">
      <c r="H416" s="57"/>
      <c r="I416" s="57"/>
    </row>
    <row r="417" spans="8:9">
      <c r="H417" s="57"/>
      <c r="I417" s="57"/>
    </row>
    <row r="418" spans="8:9">
      <c r="H418" s="57"/>
      <c r="I418" s="57"/>
    </row>
    <row r="419" spans="8:9">
      <c r="H419" s="57"/>
      <c r="I419" s="57"/>
    </row>
    <row r="420" spans="8:9">
      <c r="H420" s="57"/>
      <c r="I420" s="57"/>
    </row>
    <row r="421" spans="8:9">
      <c r="H421" s="57"/>
      <c r="I421" s="57"/>
    </row>
    <row r="422" spans="8:9">
      <c r="H422" s="57"/>
      <c r="I422" s="57"/>
    </row>
    <row r="423" spans="8:9">
      <c r="H423" s="57"/>
      <c r="I423" s="57"/>
    </row>
    <row r="424" spans="8:9">
      <c r="H424" s="57"/>
      <c r="I424" s="57"/>
    </row>
    <row r="425" spans="8:9">
      <c r="H425" s="57"/>
      <c r="I425" s="57"/>
    </row>
    <row r="426" spans="8:9">
      <c r="H426" s="57"/>
      <c r="I426" s="57"/>
    </row>
    <row r="427" spans="8:9">
      <c r="H427" s="57"/>
      <c r="I427" s="57"/>
    </row>
    <row r="428" spans="8:9">
      <c r="H428" s="57"/>
      <c r="I428" s="57"/>
    </row>
    <row r="429" spans="8:9">
      <c r="H429" s="57"/>
      <c r="I429" s="57"/>
    </row>
    <row r="430" spans="8:9">
      <c r="H430" s="57"/>
      <c r="I430" s="57"/>
    </row>
    <row r="431" spans="8:9">
      <c r="H431" s="57"/>
      <c r="I431" s="57"/>
    </row>
    <row r="432" spans="8:9">
      <c r="H432" s="57"/>
      <c r="I432" s="57"/>
    </row>
    <row r="433" spans="8:9">
      <c r="H433" s="57"/>
      <c r="I433" s="57"/>
    </row>
    <row r="434" spans="8:9">
      <c r="H434" s="57"/>
      <c r="I434" s="57"/>
    </row>
    <row r="435" spans="8:9">
      <c r="H435" s="57"/>
      <c r="I435" s="57"/>
    </row>
    <row r="436" spans="8:9">
      <c r="H436" s="57"/>
      <c r="I436" s="57"/>
    </row>
    <row r="437" spans="8:9">
      <c r="H437" s="57"/>
      <c r="I437" s="57"/>
    </row>
    <row r="438" spans="8:9">
      <c r="H438" s="57"/>
      <c r="I438" s="57"/>
    </row>
    <row r="439" spans="8:9">
      <c r="H439" s="57"/>
      <c r="I439" s="57"/>
    </row>
    <row r="440" spans="8:9">
      <c r="H440" s="57"/>
      <c r="I440" s="57"/>
    </row>
    <row r="441" spans="8:9">
      <c r="H441" s="57"/>
      <c r="I441" s="57"/>
    </row>
    <row r="442" spans="8:9">
      <c r="H442" s="57"/>
      <c r="I442" s="57"/>
    </row>
    <row r="443" spans="8:9">
      <c r="H443" s="57"/>
      <c r="I443" s="57"/>
    </row>
    <row r="444" spans="8:9">
      <c r="H444" s="57"/>
      <c r="I444" s="57"/>
    </row>
    <row r="445" spans="8:9">
      <c r="H445" s="57"/>
      <c r="I445" s="57"/>
    </row>
    <row r="446" spans="8:9">
      <c r="H446" s="57"/>
      <c r="I446" s="57"/>
    </row>
    <row r="447" spans="8:9">
      <c r="H447" s="57"/>
      <c r="I447" s="57"/>
    </row>
    <row r="448" spans="8:9">
      <c r="H448" s="57"/>
      <c r="I448" s="57"/>
    </row>
    <row r="449" spans="8:9">
      <c r="H449" s="57"/>
      <c r="I449" s="57"/>
    </row>
    <row r="450" spans="8:9">
      <c r="H450" s="57"/>
      <c r="I450" s="57"/>
    </row>
    <row r="451" spans="8:9">
      <c r="H451" s="57"/>
      <c r="I451" s="57"/>
    </row>
    <row r="452" spans="8:9">
      <c r="H452" s="57"/>
      <c r="I452" s="57"/>
    </row>
    <row r="453" spans="8:9">
      <c r="H453" s="57"/>
      <c r="I453" s="57"/>
    </row>
    <row r="454" spans="8:9">
      <c r="H454" s="57"/>
      <c r="I454" s="57"/>
    </row>
    <row r="455" spans="8:9">
      <c r="H455" s="57"/>
      <c r="I455" s="57"/>
    </row>
    <row r="456" spans="8:9">
      <c r="H456" s="57"/>
      <c r="I456" s="57"/>
    </row>
    <row r="457" spans="8:9">
      <c r="H457" s="57"/>
      <c r="I457" s="57"/>
    </row>
    <row r="458" spans="8:9">
      <c r="H458" s="57"/>
      <c r="I458" s="57"/>
    </row>
    <row r="459" spans="8:9">
      <c r="H459" s="57"/>
      <c r="I459" s="57"/>
    </row>
    <row r="460" spans="8:9">
      <c r="H460" s="57"/>
      <c r="I460" s="57"/>
    </row>
    <row r="461" spans="8:9">
      <c r="H461" s="57"/>
      <c r="I461" s="57"/>
    </row>
    <row r="462" spans="8:9">
      <c r="H462" s="57"/>
      <c r="I462" s="57"/>
    </row>
    <row r="463" spans="8:9">
      <c r="H463" s="57"/>
      <c r="I463" s="57"/>
    </row>
    <row r="464" spans="8:9">
      <c r="H464" s="57"/>
      <c r="I464" s="57"/>
    </row>
    <row r="465" spans="8:9">
      <c r="H465" s="57"/>
      <c r="I465" s="57"/>
    </row>
    <row r="466" spans="8:9">
      <c r="H466" s="57"/>
      <c r="I466" s="57"/>
    </row>
    <row r="467" spans="8:9">
      <c r="H467" s="57"/>
      <c r="I467" s="57"/>
    </row>
    <row r="468" spans="8:9">
      <c r="H468" s="57"/>
      <c r="I468" s="57"/>
    </row>
    <row r="469" spans="8:9">
      <c r="H469" s="57"/>
      <c r="I469" s="57"/>
    </row>
    <row r="470" spans="8:9">
      <c r="H470" s="57"/>
      <c r="I470" s="57"/>
    </row>
    <row r="471" spans="8:9">
      <c r="H471" s="57"/>
      <c r="I471" s="57"/>
    </row>
    <row r="472" spans="8:9">
      <c r="H472" s="57"/>
      <c r="I472" s="57"/>
    </row>
    <row r="473" spans="8:9">
      <c r="H473" s="57"/>
      <c r="I473" s="57"/>
    </row>
    <row r="474" spans="8:9">
      <c r="H474" s="57"/>
      <c r="I474" s="57"/>
    </row>
    <row r="475" spans="8:9">
      <c r="H475" s="57"/>
      <c r="I475" s="57"/>
    </row>
    <row r="476" spans="8:9">
      <c r="H476" s="57"/>
      <c r="I476" s="57"/>
    </row>
    <row r="477" spans="8:9">
      <c r="H477" s="57"/>
      <c r="I477" s="57"/>
    </row>
    <row r="478" spans="8:9">
      <c r="H478" s="57"/>
      <c r="I478" s="57"/>
    </row>
    <row r="479" spans="8:9">
      <c r="H479" s="57"/>
      <c r="I479" s="57"/>
    </row>
    <row r="480" spans="8:9">
      <c r="H480" s="57"/>
      <c r="I480" s="57"/>
    </row>
    <row r="481" spans="8:9">
      <c r="H481" s="57"/>
      <c r="I481" s="57"/>
    </row>
    <row r="482" spans="8:9">
      <c r="H482" s="57"/>
      <c r="I482" s="57"/>
    </row>
    <row r="483" spans="8:9">
      <c r="H483" s="57"/>
      <c r="I483" s="57"/>
    </row>
    <row r="484" spans="8:9">
      <c r="H484" s="57"/>
      <c r="I484" s="57"/>
    </row>
    <row r="485" spans="8:9">
      <c r="H485" s="57"/>
      <c r="I485" s="57"/>
    </row>
    <row r="486" spans="8:9">
      <c r="H486" s="57"/>
      <c r="I486" s="57"/>
    </row>
    <row r="487" spans="8:9">
      <c r="H487" s="57"/>
      <c r="I487" s="57"/>
    </row>
    <row r="488" spans="8:9">
      <c r="H488" s="57"/>
      <c r="I488" s="57"/>
    </row>
    <row r="489" spans="8:9">
      <c r="H489" s="57"/>
      <c r="I489" s="57"/>
    </row>
    <row r="490" spans="8:9">
      <c r="H490" s="57"/>
      <c r="I490" s="57"/>
    </row>
    <row r="491" spans="8:9">
      <c r="H491" s="57"/>
      <c r="I491" s="57"/>
    </row>
    <row r="492" spans="8:9">
      <c r="H492" s="57"/>
      <c r="I492" s="57"/>
    </row>
    <row r="493" spans="8:9">
      <c r="H493" s="57"/>
      <c r="I493" s="57"/>
    </row>
    <row r="494" spans="8:9">
      <c r="H494" s="57"/>
      <c r="I494" s="57"/>
    </row>
    <row r="495" spans="8:9">
      <c r="H495" s="57"/>
      <c r="I495" s="57"/>
    </row>
    <row r="496" spans="8:9">
      <c r="H496" s="57"/>
      <c r="I496" s="57"/>
    </row>
    <row r="497" spans="8:9">
      <c r="H497" s="57"/>
      <c r="I497" s="57"/>
    </row>
    <row r="498" spans="8:9">
      <c r="H498" s="57"/>
      <c r="I498" s="57"/>
    </row>
    <row r="499" spans="8:9">
      <c r="H499" s="57"/>
      <c r="I499" s="57"/>
    </row>
    <row r="500" spans="8:9">
      <c r="H500" s="57"/>
      <c r="I500" s="57"/>
    </row>
    <row r="501" spans="8:9">
      <c r="H501" s="57"/>
      <c r="I501" s="57"/>
    </row>
    <row r="502" spans="8:9">
      <c r="H502" s="57"/>
      <c r="I502" s="57"/>
    </row>
    <row r="503" spans="8:9">
      <c r="H503" s="57"/>
      <c r="I503" s="57"/>
    </row>
    <row r="504" spans="8:9">
      <c r="H504" s="57"/>
      <c r="I504" s="57"/>
    </row>
    <row r="505" spans="8:9">
      <c r="H505" s="57"/>
      <c r="I505" s="57"/>
    </row>
    <row r="506" spans="8:9">
      <c r="H506" s="57"/>
      <c r="I506" s="57"/>
    </row>
    <row r="507" spans="8:9">
      <c r="H507" s="57"/>
      <c r="I507" s="57"/>
    </row>
    <row r="508" spans="8:9">
      <c r="H508" s="57"/>
      <c r="I508" s="57"/>
    </row>
    <row r="509" spans="8:9">
      <c r="H509" s="57"/>
      <c r="I509" s="57"/>
    </row>
    <row r="510" spans="8:9">
      <c r="H510" s="57"/>
      <c r="I510" s="57"/>
    </row>
    <row r="511" spans="8:9">
      <c r="H511" s="57"/>
      <c r="I511" s="57"/>
    </row>
    <row r="512" spans="8:9">
      <c r="H512" s="57"/>
      <c r="I512" s="57"/>
    </row>
    <row r="513" spans="8:9">
      <c r="H513" s="57"/>
      <c r="I513" s="57"/>
    </row>
    <row r="514" spans="8:9">
      <c r="H514" s="57"/>
      <c r="I514" s="57"/>
    </row>
    <row r="515" spans="8:9">
      <c r="H515" s="57"/>
      <c r="I515" s="57"/>
    </row>
    <row r="516" spans="8:9">
      <c r="H516" s="57"/>
      <c r="I516" s="57"/>
    </row>
    <row r="517" spans="8:9">
      <c r="H517" s="57"/>
      <c r="I517" s="57"/>
    </row>
    <row r="518" spans="8:9">
      <c r="H518" s="57"/>
      <c r="I518" s="57"/>
    </row>
    <row r="519" spans="8:9">
      <c r="H519" s="57"/>
      <c r="I519" s="57"/>
    </row>
    <row r="520" spans="8:9">
      <c r="H520" s="57"/>
      <c r="I520" s="57"/>
    </row>
    <row r="521" spans="8:9">
      <c r="H521" s="57"/>
      <c r="I521" s="57"/>
    </row>
    <row r="522" spans="8:9">
      <c r="H522" s="57"/>
      <c r="I522" s="57"/>
    </row>
    <row r="523" spans="8:9">
      <c r="H523" s="57"/>
      <c r="I523" s="57"/>
    </row>
    <row r="524" spans="8:9">
      <c r="H524" s="57"/>
      <c r="I524" s="57"/>
    </row>
    <row r="525" spans="8:9">
      <c r="H525" s="57"/>
      <c r="I525" s="57"/>
    </row>
    <row r="526" spans="8:9">
      <c r="H526" s="57"/>
      <c r="I526" s="57"/>
    </row>
    <row r="527" spans="8:9">
      <c r="H527" s="57"/>
      <c r="I527" s="57"/>
    </row>
    <row r="528" spans="8:9">
      <c r="H528" s="57"/>
      <c r="I528" s="57"/>
    </row>
    <row r="529" spans="8:9">
      <c r="H529" s="57"/>
      <c r="I529" s="57"/>
    </row>
    <row r="530" spans="8:9">
      <c r="H530" s="57"/>
      <c r="I530" s="57"/>
    </row>
    <row r="531" spans="8:9">
      <c r="H531" s="57"/>
      <c r="I531" s="57"/>
    </row>
    <row r="532" spans="8:9">
      <c r="H532" s="57"/>
      <c r="I532" s="57"/>
    </row>
    <row r="533" spans="8:9">
      <c r="H533" s="57"/>
      <c r="I533" s="57"/>
    </row>
    <row r="534" spans="8:9">
      <c r="H534" s="57"/>
      <c r="I534" s="57"/>
    </row>
    <row r="535" spans="8:9">
      <c r="H535" s="57"/>
      <c r="I535" s="57"/>
    </row>
    <row r="536" spans="8:9">
      <c r="H536" s="57"/>
      <c r="I536" s="57"/>
    </row>
    <row r="537" spans="8:9">
      <c r="H537" s="57"/>
      <c r="I537" s="57"/>
    </row>
    <row r="538" spans="8:9">
      <c r="H538" s="57"/>
      <c r="I538" s="57"/>
    </row>
    <row r="539" spans="8:9">
      <c r="H539" s="57"/>
      <c r="I539" s="57"/>
    </row>
    <row r="540" spans="8:9">
      <c r="H540" s="57"/>
      <c r="I540" s="57"/>
    </row>
    <row r="541" spans="8:9">
      <c r="H541" s="57"/>
      <c r="I541" s="57"/>
    </row>
    <row r="542" spans="8:9">
      <c r="H542" s="57"/>
      <c r="I542" s="57"/>
    </row>
    <row r="543" spans="8:9">
      <c r="H543" s="57"/>
      <c r="I543" s="57"/>
    </row>
    <row r="544" spans="8:9">
      <c r="H544" s="57"/>
      <c r="I544" s="57"/>
    </row>
    <row r="545" spans="8:9">
      <c r="H545" s="57"/>
      <c r="I545" s="57"/>
    </row>
    <row r="546" spans="8:9">
      <c r="H546" s="57"/>
      <c r="I546" s="57"/>
    </row>
    <row r="547" spans="8:9">
      <c r="H547" s="57"/>
      <c r="I547" s="57"/>
    </row>
    <row r="548" spans="8:9">
      <c r="H548" s="57"/>
      <c r="I548" s="57"/>
    </row>
    <row r="549" spans="8:9">
      <c r="H549" s="57"/>
      <c r="I549" s="57"/>
    </row>
    <row r="550" spans="8:9">
      <c r="H550" s="57"/>
      <c r="I550" s="57"/>
    </row>
    <row r="551" spans="8:9">
      <c r="H551" s="57"/>
      <c r="I551" s="57"/>
    </row>
    <row r="552" spans="8:9">
      <c r="H552" s="57"/>
      <c r="I552" s="57"/>
    </row>
    <row r="553" spans="8:9">
      <c r="H553" s="57"/>
      <c r="I553" s="57"/>
    </row>
    <row r="554" spans="8:9">
      <c r="H554" s="57"/>
      <c r="I554" s="57"/>
    </row>
    <row r="555" spans="8:9">
      <c r="H555" s="57"/>
      <c r="I555" s="57"/>
    </row>
    <row r="556" spans="8:9">
      <c r="H556" s="57"/>
      <c r="I556" s="57"/>
    </row>
    <row r="557" spans="8:9">
      <c r="H557" s="57"/>
      <c r="I557" s="57"/>
    </row>
    <row r="558" spans="8:9">
      <c r="H558" s="57"/>
      <c r="I558" s="57"/>
    </row>
    <row r="559" spans="8:9">
      <c r="H559" s="57"/>
      <c r="I559" s="57"/>
    </row>
    <row r="560" spans="8:9">
      <c r="H560" s="57"/>
      <c r="I560" s="57"/>
    </row>
    <row r="561" spans="8:9">
      <c r="H561" s="57"/>
      <c r="I561" s="57"/>
    </row>
    <row r="562" spans="8:9">
      <c r="H562" s="57"/>
      <c r="I562" s="57"/>
    </row>
    <row r="563" spans="8:9">
      <c r="H563" s="57"/>
      <c r="I563" s="57"/>
    </row>
    <row r="564" spans="8:9">
      <c r="H564" s="57"/>
      <c r="I564" s="57"/>
    </row>
    <row r="565" spans="8:9">
      <c r="H565" s="57"/>
      <c r="I565" s="57"/>
    </row>
    <row r="566" spans="8:9">
      <c r="H566" s="57"/>
      <c r="I566" s="57"/>
    </row>
    <row r="567" spans="8:9">
      <c r="H567" s="57"/>
      <c r="I567" s="57"/>
    </row>
    <row r="568" spans="8:9">
      <c r="H568" s="57"/>
      <c r="I568" s="57"/>
    </row>
    <row r="569" spans="8:9">
      <c r="H569" s="57"/>
      <c r="I569" s="57"/>
    </row>
    <row r="570" spans="8:9">
      <c r="H570" s="57"/>
      <c r="I570" s="57"/>
    </row>
    <row r="571" spans="8:9">
      <c r="H571" s="57"/>
      <c r="I571" s="57"/>
    </row>
    <row r="572" spans="8:9">
      <c r="H572" s="57"/>
      <c r="I572" s="57"/>
    </row>
    <row r="573" spans="8:9">
      <c r="H573" s="57"/>
      <c r="I573" s="57"/>
    </row>
    <row r="574" spans="8:9">
      <c r="H574" s="57"/>
      <c r="I574" s="57"/>
    </row>
    <row r="575" spans="8:9">
      <c r="H575" s="57"/>
      <c r="I575" s="57"/>
    </row>
    <row r="576" spans="8:9">
      <c r="H576" s="57"/>
      <c r="I576" s="57"/>
    </row>
    <row r="577" spans="8:9">
      <c r="H577" s="57"/>
      <c r="I577" s="57"/>
    </row>
    <row r="578" spans="8:9">
      <c r="H578" s="57"/>
      <c r="I578" s="57"/>
    </row>
    <row r="579" spans="8:9">
      <c r="H579" s="57"/>
      <c r="I579" s="57"/>
    </row>
    <row r="580" spans="8:9">
      <c r="H580" s="57"/>
      <c r="I580" s="57"/>
    </row>
    <row r="581" spans="8:9">
      <c r="H581" s="57"/>
      <c r="I581" s="57"/>
    </row>
    <row r="582" spans="8:9">
      <c r="H582" s="57"/>
      <c r="I582" s="57"/>
    </row>
    <row r="583" spans="8:9">
      <c r="H583" s="57"/>
      <c r="I583" s="57"/>
    </row>
    <row r="584" spans="8:9">
      <c r="H584" s="57"/>
      <c r="I584" s="57"/>
    </row>
    <row r="585" spans="8:9">
      <c r="H585" s="57"/>
      <c r="I585" s="57"/>
    </row>
    <row r="586" spans="8:9">
      <c r="H586" s="57"/>
      <c r="I586" s="57"/>
    </row>
    <row r="587" spans="8:9">
      <c r="H587" s="57"/>
      <c r="I587" s="57"/>
    </row>
    <row r="588" spans="8:9">
      <c r="H588" s="57"/>
      <c r="I588" s="57"/>
    </row>
    <row r="589" spans="8:9">
      <c r="H589" s="57"/>
      <c r="I589" s="57"/>
    </row>
    <row r="590" spans="8:9">
      <c r="H590" s="57"/>
      <c r="I590" s="57"/>
    </row>
    <row r="591" spans="8:9">
      <c r="H591" s="57"/>
      <c r="I591" s="57"/>
    </row>
    <row r="592" spans="8:9">
      <c r="H592" s="57"/>
      <c r="I592" s="57"/>
    </row>
    <row r="593" spans="8:9">
      <c r="H593" s="57"/>
      <c r="I593" s="57"/>
    </row>
    <row r="594" spans="8:9">
      <c r="H594" s="57"/>
      <c r="I594" s="57"/>
    </row>
    <row r="595" spans="8:9">
      <c r="H595" s="57"/>
      <c r="I595" s="57"/>
    </row>
    <row r="596" spans="8:9">
      <c r="H596" s="57"/>
      <c r="I596" s="57"/>
    </row>
    <row r="597" spans="8:9">
      <c r="H597" s="57"/>
      <c r="I597" s="57"/>
    </row>
    <row r="598" spans="8:9">
      <c r="H598" s="57"/>
      <c r="I598" s="57"/>
    </row>
    <row r="599" spans="8:9">
      <c r="H599" s="57"/>
      <c r="I599" s="57"/>
    </row>
    <row r="600" spans="8:9">
      <c r="H600" s="57"/>
      <c r="I600" s="57"/>
    </row>
    <row r="601" spans="8:9">
      <c r="H601" s="57"/>
      <c r="I601" s="57"/>
    </row>
    <row r="602" spans="8:9">
      <c r="H602" s="57"/>
      <c r="I602" s="57"/>
    </row>
    <row r="603" spans="8:9">
      <c r="H603" s="57"/>
      <c r="I603" s="57"/>
    </row>
    <row r="604" spans="8:9">
      <c r="H604" s="57"/>
      <c r="I604" s="57"/>
    </row>
    <row r="605" spans="8:9">
      <c r="H605" s="57"/>
      <c r="I605" s="57"/>
    </row>
    <row r="606" spans="8:9">
      <c r="H606" s="57"/>
      <c r="I606" s="57"/>
    </row>
    <row r="607" spans="8:9">
      <c r="H607" s="57"/>
      <c r="I607" s="57"/>
    </row>
    <row r="608" spans="8:9">
      <c r="H608" s="57"/>
      <c r="I608" s="57"/>
    </row>
    <row r="609" spans="8:9">
      <c r="H609" s="57"/>
      <c r="I609" s="57"/>
    </row>
    <row r="610" spans="8:9">
      <c r="H610" s="57"/>
      <c r="I610" s="57"/>
    </row>
    <row r="611" spans="8:9">
      <c r="H611" s="57"/>
      <c r="I611" s="57"/>
    </row>
    <row r="612" spans="8:9">
      <c r="H612" s="57"/>
      <c r="I612" s="57"/>
    </row>
    <row r="613" spans="8:9">
      <c r="H613" s="57"/>
      <c r="I613" s="57"/>
    </row>
    <row r="614" spans="8:9">
      <c r="H614" s="57"/>
      <c r="I614" s="57"/>
    </row>
    <row r="615" spans="8:9">
      <c r="H615" s="57"/>
      <c r="I615" s="57"/>
    </row>
    <row r="616" spans="8:9">
      <c r="H616" s="57"/>
      <c r="I616" s="57"/>
    </row>
    <row r="617" spans="8:9">
      <c r="H617" s="57"/>
      <c r="I617" s="57"/>
    </row>
    <row r="618" spans="8:9">
      <c r="H618" s="57"/>
      <c r="I618" s="57"/>
    </row>
    <row r="619" spans="8:9">
      <c r="H619" s="57"/>
      <c r="I619" s="57"/>
    </row>
    <row r="620" spans="8:9">
      <c r="H620" s="57"/>
      <c r="I620" s="57"/>
    </row>
    <row r="621" spans="8:9">
      <c r="H621" s="57"/>
      <c r="I621" s="57"/>
    </row>
    <row r="622" spans="8:9">
      <c r="H622" s="57"/>
      <c r="I622" s="57"/>
    </row>
    <row r="623" spans="8:9">
      <c r="H623" s="57"/>
      <c r="I623" s="57"/>
    </row>
    <row r="624" spans="8:9">
      <c r="H624" s="57"/>
      <c r="I624" s="57"/>
    </row>
    <row r="625" spans="8:9">
      <c r="H625" s="57"/>
      <c r="I625" s="57"/>
    </row>
    <row r="626" spans="8:9">
      <c r="H626" s="57"/>
      <c r="I626" s="57"/>
    </row>
    <row r="627" spans="8:9">
      <c r="H627" s="57"/>
      <c r="I627" s="57"/>
    </row>
    <row r="628" spans="8:9">
      <c r="H628" s="57"/>
      <c r="I628" s="57"/>
    </row>
    <row r="629" spans="8:9">
      <c r="H629" s="57"/>
      <c r="I629" s="57"/>
    </row>
    <row r="630" spans="8:9">
      <c r="H630" s="57"/>
      <c r="I630" s="57"/>
    </row>
    <row r="631" spans="8:9">
      <c r="H631" s="57"/>
      <c r="I631" s="57"/>
    </row>
    <row r="632" spans="8:9">
      <c r="H632" s="57"/>
      <c r="I632" s="57"/>
    </row>
    <row r="633" spans="8:9">
      <c r="H633" s="57"/>
      <c r="I633" s="57"/>
    </row>
    <row r="634" spans="8:9">
      <c r="H634" s="57"/>
      <c r="I634" s="57"/>
    </row>
    <row r="635" spans="8:9">
      <c r="H635" s="57"/>
      <c r="I635" s="57"/>
    </row>
    <row r="636" spans="8:9">
      <c r="H636" s="57"/>
      <c r="I636" s="57"/>
    </row>
    <row r="637" spans="8:9">
      <c r="H637" s="57"/>
      <c r="I637" s="57"/>
    </row>
    <row r="638" spans="8:9">
      <c r="H638" s="57"/>
      <c r="I638" s="57"/>
    </row>
    <row r="639" spans="8:9">
      <c r="H639" s="57"/>
      <c r="I639" s="57"/>
    </row>
    <row r="640" spans="8:9">
      <c r="H640" s="57"/>
      <c r="I640" s="57"/>
    </row>
    <row r="641" spans="8:9">
      <c r="H641" s="57"/>
      <c r="I641" s="57"/>
    </row>
    <row r="642" spans="8:9">
      <c r="H642" s="57"/>
      <c r="I642" s="57"/>
    </row>
    <row r="643" spans="8:9">
      <c r="H643" s="57"/>
      <c r="I643" s="57"/>
    </row>
    <row r="644" spans="8:9">
      <c r="H644" s="57"/>
      <c r="I644" s="57"/>
    </row>
    <row r="645" spans="8:9">
      <c r="H645" s="57"/>
      <c r="I645" s="57"/>
    </row>
    <row r="646" spans="8:9">
      <c r="H646" s="57"/>
      <c r="I646" s="57"/>
    </row>
    <row r="647" spans="8:9">
      <c r="H647" s="57"/>
      <c r="I647" s="57"/>
    </row>
    <row r="648" spans="8:9">
      <c r="H648" s="57"/>
      <c r="I648" s="57"/>
    </row>
    <row r="649" spans="8:9">
      <c r="H649" s="57"/>
      <c r="I649" s="57"/>
    </row>
    <row r="650" spans="8:9">
      <c r="H650" s="57"/>
      <c r="I650" s="57"/>
    </row>
    <row r="651" spans="8:9">
      <c r="H651" s="57"/>
      <c r="I651" s="57"/>
    </row>
    <row r="652" spans="8:9">
      <c r="H652" s="57"/>
      <c r="I652" s="57"/>
    </row>
    <row r="653" spans="8:9">
      <c r="H653" s="57"/>
      <c r="I653" s="57"/>
    </row>
    <row r="654" spans="8:9">
      <c r="H654" s="57"/>
      <c r="I654" s="57"/>
    </row>
    <row r="655" spans="8:9">
      <c r="H655" s="57"/>
      <c r="I655" s="57"/>
    </row>
    <row r="656" spans="8:9">
      <c r="H656" s="57"/>
      <c r="I656" s="57"/>
    </row>
    <row r="657" spans="8:9">
      <c r="H657" s="57"/>
      <c r="I657" s="57"/>
    </row>
    <row r="658" spans="8:9">
      <c r="H658" s="57"/>
      <c r="I658" s="57"/>
    </row>
    <row r="659" spans="8:9">
      <c r="H659" s="57"/>
      <c r="I659" s="57"/>
    </row>
    <row r="660" spans="8:9">
      <c r="H660" s="57"/>
      <c r="I660" s="57"/>
    </row>
    <row r="661" spans="8:9">
      <c r="H661" s="57"/>
      <c r="I661" s="57"/>
    </row>
    <row r="662" spans="8:9">
      <c r="H662" s="57"/>
      <c r="I662" s="57"/>
    </row>
    <row r="663" spans="8:9">
      <c r="H663" s="57"/>
      <c r="I663" s="57"/>
    </row>
    <row r="664" spans="8:9">
      <c r="H664" s="57"/>
      <c r="I664" s="57"/>
    </row>
    <row r="665" spans="8:9">
      <c r="H665" s="57"/>
      <c r="I665" s="57"/>
    </row>
    <row r="666" spans="8:9">
      <c r="H666" s="57"/>
      <c r="I666" s="57"/>
    </row>
    <row r="667" spans="8:9">
      <c r="H667" s="57"/>
      <c r="I667" s="57"/>
    </row>
    <row r="668" spans="8:9">
      <c r="H668" s="57"/>
      <c r="I668" s="57"/>
    </row>
    <row r="669" spans="8:9">
      <c r="H669" s="57"/>
      <c r="I669" s="57"/>
    </row>
    <row r="670" spans="8:9">
      <c r="H670" s="57"/>
      <c r="I670" s="57"/>
    </row>
    <row r="671" spans="8:9">
      <c r="H671" s="57"/>
      <c r="I671" s="57"/>
    </row>
    <row r="672" spans="8:9">
      <c r="H672" s="57"/>
      <c r="I672" s="57"/>
    </row>
    <row r="673" spans="8:9">
      <c r="H673" s="57"/>
      <c r="I673" s="57"/>
    </row>
    <row r="674" spans="8:9">
      <c r="H674" s="57"/>
      <c r="I674" s="57"/>
    </row>
    <row r="675" spans="8:9">
      <c r="H675" s="57"/>
      <c r="I675" s="57"/>
    </row>
    <row r="676" spans="8:9">
      <c r="H676" s="57"/>
      <c r="I676" s="57"/>
    </row>
    <row r="677" spans="8:9">
      <c r="H677" s="57"/>
      <c r="I677" s="57"/>
    </row>
    <row r="678" spans="8:9">
      <c r="H678" s="57"/>
      <c r="I678" s="57"/>
    </row>
    <row r="679" spans="8:9">
      <c r="H679" s="57"/>
      <c r="I679" s="57"/>
    </row>
    <row r="680" spans="8:9">
      <c r="H680" s="57"/>
      <c r="I680" s="57"/>
    </row>
    <row r="681" spans="8:9">
      <c r="H681" s="57"/>
      <c r="I681" s="57"/>
    </row>
    <row r="682" spans="8:9">
      <c r="H682" s="57"/>
      <c r="I682" s="57"/>
    </row>
    <row r="683" spans="8:9">
      <c r="H683" s="57"/>
      <c r="I683" s="57"/>
    </row>
    <row r="684" spans="8:9">
      <c r="H684" s="57"/>
      <c r="I684" s="57"/>
    </row>
    <row r="685" spans="8:9">
      <c r="H685" s="57"/>
      <c r="I685" s="57"/>
    </row>
    <row r="686" spans="8:9">
      <c r="H686" s="57"/>
      <c r="I686" s="57"/>
    </row>
    <row r="687" spans="8:9">
      <c r="H687" s="57"/>
      <c r="I687" s="57"/>
    </row>
    <row r="688" spans="8:9">
      <c r="H688" s="57"/>
      <c r="I688" s="57"/>
    </row>
    <row r="689" spans="8:9">
      <c r="H689" s="57"/>
      <c r="I689" s="57"/>
    </row>
    <row r="690" spans="8:9">
      <c r="H690" s="57"/>
      <c r="I690" s="57"/>
    </row>
    <row r="691" spans="8:9">
      <c r="H691" s="57"/>
      <c r="I691" s="57"/>
    </row>
    <row r="692" spans="8:9">
      <c r="H692" s="57"/>
      <c r="I692" s="57"/>
    </row>
    <row r="693" spans="8:9">
      <c r="H693" s="57"/>
      <c r="I693" s="57"/>
    </row>
    <row r="694" spans="8:9">
      <c r="H694" s="57"/>
      <c r="I694" s="57"/>
    </row>
    <row r="695" spans="8:9">
      <c r="H695" s="57"/>
      <c r="I695" s="57"/>
    </row>
    <row r="696" spans="8:9">
      <c r="H696" s="57"/>
      <c r="I696" s="57"/>
    </row>
    <row r="697" spans="8:9">
      <c r="H697" s="57"/>
      <c r="I697" s="57"/>
    </row>
    <row r="698" spans="8:9">
      <c r="H698" s="57"/>
      <c r="I698" s="57"/>
    </row>
    <row r="699" spans="8:9">
      <c r="H699" s="57"/>
      <c r="I699" s="57"/>
    </row>
    <row r="700" spans="8:9">
      <c r="H700" s="57"/>
      <c r="I700" s="57"/>
    </row>
    <row r="701" spans="8:9">
      <c r="H701" s="57"/>
      <c r="I701" s="57"/>
    </row>
    <row r="702" spans="8:9">
      <c r="H702" s="57"/>
      <c r="I702" s="57"/>
    </row>
    <row r="703" spans="8:9">
      <c r="H703" s="57"/>
      <c r="I703" s="57"/>
    </row>
    <row r="704" spans="8:9">
      <c r="H704" s="57"/>
      <c r="I704" s="57"/>
    </row>
    <row r="705" spans="8:9">
      <c r="H705" s="57"/>
      <c r="I705" s="57"/>
    </row>
    <row r="706" spans="8:9">
      <c r="H706" s="57"/>
      <c r="I706" s="57"/>
    </row>
    <row r="707" spans="8:9">
      <c r="H707" s="57"/>
      <c r="I707" s="57"/>
    </row>
    <row r="708" spans="8:9">
      <c r="H708" s="57"/>
      <c r="I708" s="57"/>
    </row>
    <row r="709" spans="8:9">
      <c r="H709" s="57"/>
      <c r="I709" s="57"/>
    </row>
    <row r="710" spans="8:9">
      <c r="H710" s="57"/>
      <c r="I710" s="57"/>
    </row>
    <row r="711" spans="8:9">
      <c r="H711" s="57"/>
      <c r="I711" s="57"/>
    </row>
    <row r="712" spans="8:9">
      <c r="H712" s="57"/>
      <c r="I712" s="57"/>
    </row>
    <row r="713" spans="8:9">
      <c r="H713" s="57"/>
      <c r="I713" s="57"/>
    </row>
    <row r="714" spans="8:9">
      <c r="H714" s="57"/>
      <c r="I714" s="57"/>
    </row>
    <row r="715" spans="8:9">
      <c r="H715" s="57"/>
      <c r="I715" s="57"/>
    </row>
    <row r="716" spans="8:9">
      <c r="H716" s="57"/>
      <c r="I716" s="57"/>
    </row>
    <row r="717" spans="8:9">
      <c r="H717" s="57"/>
      <c r="I717" s="57"/>
    </row>
    <row r="718" spans="8:9">
      <c r="H718" s="57"/>
      <c r="I718" s="57"/>
    </row>
    <row r="719" spans="8:9">
      <c r="H719" s="57"/>
      <c r="I719" s="57"/>
    </row>
    <row r="720" spans="8:9">
      <c r="H720" s="57"/>
      <c r="I720" s="57"/>
    </row>
    <row r="721" spans="8:9">
      <c r="H721" s="57"/>
      <c r="I721" s="57"/>
    </row>
    <row r="722" spans="8:9">
      <c r="H722" s="57"/>
      <c r="I722" s="57"/>
    </row>
    <row r="723" spans="8:9">
      <c r="H723" s="57"/>
      <c r="I723" s="57"/>
    </row>
    <row r="724" spans="8:9">
      <c r="H724" s="57"/>
      <c r="I724" s="57"/>
    </row>
    <row r="725" spans="8:9">
      <c r="H725" s="57"/>
      <c r="I725" s="57"/>
    </row>
    <row r="726" spans="8:9">
      <c r="H726" s="57"/>
      <c r="I726" s="57"/>
    </row>
    <row r="727" spans="8:9">
      <c r="H727" s="57"/>
      <c r="I727" s="57"/>
    </row>
    <row r="728" spans="8:9">
      <c r="H728" s="57"/>
      <c r="I728" s="57"/>
    </row>
    <row r="729" spans="8:9">
      <c r="H729" s="57"/>
      <c r="I729" s="57"/>
    </row>
    <row r="730" spans="8:9">
      <c r="H730" s="57"/>
      <c r="I730" s="57"/>
    </row>
    <row r="731" spans="8:9">
      <c r="H731" s="57"/>
      <c r="I731" s="57"/>
    </row>
    <row r="732" spans="8:9">
      <c r="H732" s="57"/>
      <c r="I732" s="57"/>
    </row>
    <row r="733" spans="8:9">
      <c r="H733" s="57"/>
      <c r="I733" s="57"/>
    </row>
    <row r="734" spans="8:9">
      <c r="H734" s="57"/>
      <c r="I734" s="57"/>
    </row>
    <row r="735" spans="8:9">
      <c r="H735" s="57"/>
      <c r="I735" s="57"/>
    </row>
    <row r="736" spans="8:9">
      <c r="H736" s="57"/>
      <c r="I736" s="57"/>
    </row>
    <row r="737" spans="8:9">
      <c r="H737" s="57"/>
      <c r="I737" s="57"/>
    </row>
    <row r="738" spans="8:9">
      <c r="H738" s="57"/>
      <c r="I738" s="57"/>
    </row>
    <row r="739" spans="8:9">
      <c r="H739" s="57"/>
      <c r="I739" s="57"/>
    </row>
    <row r="740" spans="8:9">
      <c r="H740" s="57"/>
      <c r="I740" s="57"/>
    </row>
    <row r="741" spans="8:9">
      <c r="H741" s="57"/>
      <c r="I741" s="57"/>
    </row>
    <row r="742" spans="8:9">
      <c r="H742" s="57"/>
      <c r="I742" s="57"/>
    </row>
    <row r="743" spans="8:9">
      <c r="H743" s="57"/>
      <c r="I743" s="57"/>
    </row>
    <row r="744" spans="8:9">
      <c r="H744" s="57"/>
      <c r="I744" s="57"/>
    </row>
    <row r="745" spans="8:9">
      <c r="H745" s="57"/>
      <c r="I745" s="57"/>
    </row>
    <row r="746" spans="8:9">
      <c r="H746" s="57"/>
      <c r="I746" s="57"/>
    </row>
    <row r="747" spans="8:9">
      <c r="H747" s="57"/>
      <c r="I747" s="57"/>
    </row>
    <row r="748" spans="8:9">
      <c r="H748" s="57"/>
      <c r="I748" s="57"/>
    </row>
    <row r="749" spans="8:9">
      <c r="H749" s="57"/>
      <c r="I749" s="57"/>
    </row>
    <row r="750" spans="8:9">
      <c r="H750" s="57"/>
      <c r="I750" s="57"/>
    </row>
    <row r="751" spans="8:9">
      <c r="H751" s="57"/>
      <c r="I751" s="57"/>
    </row>
    <row r="752" spans="8:9">
      <c r="H752" s="57"/>
      <c r="I752" s="57"/>
    </row>
    <row r="753" spans="8:9">
      <c r="H753" s="57"/>
      <c r="I753" s="57"/>
    </row>
  </sheetData>
  <sheetProtection password="CC3D" sheet="1" objects="1" scenarios="1" insertColumns="0" deleteColumns="0" deleteRows="0"/>
  <mergeCells count="38">
    <mergeCell ref="D5:D6"/>
    <mergeCell ref="G5:G6"/>
    <mergeCell ref="H5:H6"/>
    <mergeCell ref="A1:B1"/>
    <mergeCell ref="O3:O4"/>
    <mergeCell ref="C1:D1"/>
    <mergeCell ref="A2:B2"/>
    <mergeCell ref="A3:C3"/>
    <mergeCell ref="K3:K4"/>
    <mergeCell ref="J3:J4"/>
    <mergeCell ref="D3:I3"/>
    <mergeCell ref="A4:B4"/>
    <mergeCell ref="L3:L4"/>
    <mergeCell ref="N3:N4"/>
    <mergeCell ref="A25:C25"/>
    <mergeCell ref="G7:G22"/>
    <mergeCell ref="H7:H22"/>
    <mergeCell ref="I7:I22"/>
    <mergeCell ref="M7:M22"/>
    <mergeCell ref="J7:J22"/>
    <mergeCell ref="K7:K22"/>
    <mergeCell ref="L7:L22"/>
    <mergeCell ref="M1:N2"/>
    <mergeCell ref="O1:O2"/>
    <mergeCell ref="A23:A24"/>
    <mergeCell ref="F5:F6"/>
    <mergeCell ref="A5:A22"/>
    <mergeCell ref="B7:B22"/>
    <mergeCell ref="E5:E6"/>
    <mergeCell ref="B5:B6"/>
    <mergeCell ref="C5:C6"/>
    <mergeCell ref="K5:K6"/>
    <mergeCell ref="L5:L6"/>
    <mergeCell ref="M3:M4"/>
    <mergeCell ref="I5:I6"/>
    <mergeCell ref="J5:J6"/>
    <mergeCell ref="I2:K2"/>
    <mergeCell ref="F1:L1"/>
  </mergeCells>
  <phoneticPr fontId="2" type="noConversion"/>
  <conditionalFormatting sqref="E5:E6">
    <cfRule type="cellIs" dxfId="28" priority="12" operator="greaterThan">
      <formula>$M$5</formula>
    </cfRule>
  </conditionalFormatting>
  <conditionalFormatting sqref="K5:K6">
    <cfRule type="cellIs" dxfId="27" priority="11" operator="greaterThan">
      <formula>$M$6</formula>
    </cfRule>
  </conditionalFormatting>
  <conditionalFormatting sqref="L7:L22">
    <cfRule type="cellIs" dxfId="26" priority="46" operator="lessThan">
      <formula>$M$7</formula>
    </cfRule>
  </conditionalFormatting>
  <conditionalFormatting sqref="N10">
    <cfRule type="cellIs" dxfId="25" priority="28" operator="equal">
      <formula>"異常"</formula>
    </cfRule>
  </conditionalFormatting>
  <conditionalFormatting sqref="N14">
    <cfRule type="cellIs" dxfId="24" priority="27" operator="equal">
      <formula>"異常"</formula>
    </cfRule>
  </conditionalFormatting>
  <conditionalFormatting sqref="O5">
    <cfRule type="expression" dxfId="23" priority="13">
      <formula>$E$5&gt;$M$5</formula>
    </cfRule>
  </conditionalFormatting>
  <conditionalFormatting sqref="O6">
    <cfRule type="expression" dxfId="22" priority="10">
      <formula>$K$5&gt;$M$6</formula>
    </cfRule>
  </conditionalFormatting>
  <conditionalFormatting sqref="O8:O9 O15:O19">
    <cfRule type="cellIs" dxfId="21" priority="35" operator="equal">
      <formula>"異常"</formula>
    </cfRule>
  </conditionalFormatting>
  <conditionalFormatting sqref="O10">
    <cfRule type="expression" dxfId="20" priority="9">
      <formula>$E$10&gt;$F$10</formula>
    </cfRule>
  </conditionalFormatting>
  <conditionalFormatting sqref="O11:O13">
    <cfRule type="cellIs" dxfId="19" priority="4" operator="equal">
      <formula>"異常"</formula>
    </cfRule>
  </conditionalFormatting>
  <conditionalFormatting sqref="O14">
    <cfRule type="expression" dxfId="18" priority="47">
      <formula>$L$7&lt;$M$7</formula>
    </cfRule>
  </conditionalFormatting>
  <conditionalFormatting sqref="N20:O20">
    <cfRule type="expression" dxfId="17" priority="48">
      <formula>#REF!&gt;$I$2</formula>
    </cfRule>
  </conditionalFormatting>
  <conditionalFormatting sqref="O24:O25">
    <cfRule type="expression" dxfId="16" priority="49">
      <formula>#REF!&gt;#REF!</formula>
    </cfRule>
  </conditionalFormatting>
  <dataValidations disablePrompts="1" count="1">
    <dataValidation type="list" allowBlank="1" showInputMessage="1" showErrorMessage="1" sqref="C2">
      <formula1>"發票(應稅),發票(免稅),收據(免用統一發票)"</formula1>
    </dataValidation>
  </dataValidations>
  <printOptions horizontalCentered="1"/>
  <pageMargins left="0.39370078740157483" right="0.35433070866141736" top="0.39370078740157483" bottom="0.39370078740157483" header="0.27559055118110237" footer="0.15748031496062992"/>
  <pageSetup paperSize="9" scale="66" orientation="landscape" blackAndWhite="1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zoomScale="70" zoomScaleNormal="70" workbookViewId="0">
      <selection activeCell="A13" sqref="A13:D13"/>
    </sheetView>
  </sheetViews>
  <sheetFormatPr defaultColWidth="9" defaultRowHeight="23"/>
  <cols>
    <col min="1" max="1" width="14.9140625" style="7" customWidth="1"/>
    <col min="2" max="3" width="13.58203125" style="21" customWidth="1"/>
    <col min="4" max="4" width="20.4140625" style="21" customWidth="1"/>
    <col min="5" max="5" width="22.33203125" style="189" bestFit="1" customWidth="1"/>
    <col min="6" max="6" width="28.58203125" style="7" customWidth="1"/>
    <col min="7" max="7" width="8.83203125" style="7" customWidth="1"/>
    <col min="8" max="8" width="15.5" style="7" bestFit="1" customWidth="1"/>
    <col min="9" max="16384" width="9" style="7"/>
  </cols>
  <sheetData>
    <row r="1" spans="1:8" ht="23.5">
      <c r="A1" s="434" t="str">
        <f>經費彙總表!C21</f>
        <v>運費</v>
      </c>
      <c r="B1" s="434"/>
      <c r="C1" s="434"/>
      <c r="D1" s="434"/>
      <c r="E1" s="434"/>
    </row>
    <row r="2" spans="1:8" ht="23.5" thickBot="1">
      <c r="A2" s="73"/>
      <c r="B2" s="73"/>
      <c r="C2" s="73"/>
      <c r="D2" s="7"/>
      <c r="F2" s="75" t="s">
        <v>2</v>
      </c>
    </row>
    <row r="3" spans="1:8" s="11" customFormat="1" ht="76.5" customHeight="1" thickBot="1">
      <c r="A3" s="2" t="s">
        <v>138</v>
      </c>
      <c r="B3" s="12" t="s">
        <v>242</v>
      </c>
      <c r="C3" s="12" t="s">
        <v>243</v>
      </c>
      <c r="D3" s="3" t="s">
        <v>218</v>
      </c>
      <c r="E3" s="274" t="s">
        <v>297</v>
      </c>
      <c r="F3" s="327" t="s">
        <v>240</v>
      </c>
    </row>
    <row r="4" spans="1:8" ht="28" customHeight="1">
      <c r="A4" s="333" t="s">
        <v>141</v>
      </c>
      <c r="B4" s="275">
        <v>4</v>
      </c>
      <c r="C4" s="275">
        <v>400</v>
      </c>
      <c r="D4" s="328" t="s">
        <v>219</v>
      </c>
      <c r="E4" s="192">
        <f>C4*B4</f>
        <v>1600</v>
      </c>
      <c r="F4" s="122"/>
      <c r="H4" s="11"/>
    </row>
    <row r="5" spans="1:8" ht="28" customHeight="1">
      <c r="A5" s="334"/>
      <c r="B5" s="329">
        <v>2</v>
      </c>
      <c r="C5" s="329">
        <v>500</v>
      </c>
      <c r="D5" s="330"/>
      <c r="E5" s="193">
        <f t="shared" ref="E5:E12" si="0">C5*B5</f>
        <v>1000</v>
      </c>
      <c r="F5" s="124"/>
      <c r="H5" s="11"/>
    </row>
    <row r="6" spans="1:8" ht="28" customHeight="1">
      <c r="A6" s="334"/>
      <c r="B6" s="329"/>
      <c r="C6" s="329"/>
      <c r="D6" s="330"/>
      <c r="E6" s="193">
        <f t="shared" si="0"/>
        <v>0</v>
      </c>
      <c r="F6" s="124"/>
      <c r="H6" s="11"/>
    </row>
    <row r="7" spans="1:8" ht="28" customHeight="1">
      <c r="A7" s="334"/>
      <c r="B7" s="329"/>
      <c r="C7" s="329"/>
      <c r="D7" s="330"/>
      <c r="E7" s="193">
        <f t="shared" si="0"/>
        <v>0</v>
      </c>
      <c r="F7" s="124"/>
      <c r="H7" s="11"/>
    </row>
    <row r="8" spans="1:8" ht="28" customHeight="1">
      <c r="A8" s="334"/>
      <c r="B8" s="329"/>
      <c r="C8" s="329"/>
      <c r="D8" s="330"/>
      <c r="E8" s="193">
        <f t="shared" si="0"/>
        <v>0</v>
      </c>
      <c r="F8" s="126"/>
      <c r="H8" s="11"/>
    </row>
    <row r="9" spans="1:8" ht="28" customHeight="1">
      <c r="A9" s="334"/>
      <c r="B9" s="329"/>
      <c r="C9" s="329"/>
      <c r="D9" s="330"/>
      <c r="E9" s="193">
        <f t="shared" si="0"/>
        <v>0</v>
      </c>
      <c r="F9" s="126"/>
      <c r="H9" s="11"/>
    </row>
    <row r="10" spans="1:8" ht="28" customHeight="1">
      <c r="A10" s="334"/>
      <c r="B10" s="329"/>
      <c r="C10" s="329"/>
      <c r="D10" s="330"/>
      <c r="E10" s="193">
        <f t="shared" si="0"/>
        <v>0</v>
      </c>
      <c r="F10" s="126"/>
      <c r="H10" s="11"/>
    </row>
    <row r="11" spans="1:8" ht="28" customHeight="1">
      <c r="A11" s="334"/>
      <c r="B11" s="329"/>
      <c r="C11" s="329"/>
      <c r="D11" s="330"/>
      <c r="E11" s="193">
        <f t="shared" si="0"/>
        <v>0</v>
      </c>
      <c r="F11" s="126"/>
    </row>
    <row r="12" spans="1:8" ht="28" customHeight="1" thickBot="1">
      <c r="A12" s="335"/>
      <c r="B12" s="331"/>
      <c r="C12" s="331"/>
      <c r="D12" s="332"/>
      <c r="E12" s="194">
        <f t="shared" si="0"/>
        <v>0</v>
      </c>
      <c r="F12" s="128"/>
    </row>
    <row r="13" spans="1:8" ht="28" customHeight="1" thickBot="1">
      <c r="A13" s="470" t="s">
        <v>265</v>
      </c>
      <c r="B13" s="471"/>
      <c r="C13" s="471"/>
      <c r="D13" s="472"/>
      <c r="E13" s="209">
        <f>SUM(E4:E12)</f>
        <v>2600</v>
      </c>
      <c r="F13" s="84"/>
    </row>
    <row r="14" spans="1:8" ht="28" customHeight="1">
      <c r="B14" s="7"/>
      <c r="C14" s="7"/>
      <c r="D14" s="7"/>
    </row>
    <row r="15" spans="1:8" ht="28" customHeight="1">
      <c r="B15" s="7"/>
      <c r="C15" s="7"/>
      <c r="D15" s="7"/>
    </row>
    <row r="16" spans="1:8" ht="28" customHeight="1"/>
    <row r="17" spans="2:4" ht="28" customHeight="1">
      <c r="B17" s="7"/>
      <c r="C17" s="7"/>
      <c r="D17" s="7"/>
    </row>
    <row r="18" spans="2:4" ht="28" customHeight="1">
      <c r="B18" s="7"/>
      <c r="C18" s="7"/>
      <c r="D18" s="7"/>
    </row>
    <row r="19" spans="2:4" ht="28" customHeight="1">
      <c r="B19" s="7"/>
      <c r="C19" s="7"/>
      <c r="D19" s="7"/>
    </row>
    <row r="20" spans="2:4" ht="28" customHeight="1">
      <c r="B20" s="7"/>
      <c r="C20" s="7"/>
      <c r="D20" s="7"/>
    </row>
    <row r="21" spans="2:4" ht="28" customHeight="1">
      <c r="B21" s="7"/>
      <c r="C21" s="7"/>
      <c r="D21" s="7"/>
    </row>
    <row r="22" spans="2:4" ht="28" customHeight="1"/>
    <row r="23" spans="2:4" ht="28" customHeight="1"/>
    <row r="24" spans="2:4" ht="28" customHeight="1"/>
    <row r="25" spans="2:4" ht="28" customHeight="1">
      <c r="B25" s="7"/>
      <c r="C25" s="7"/>
      <c r="D25" s="7"/>
    </row>
    <row r="26" spans="2:4">
      <c r="B26" s="7"/>
      <c r="C26" s="7"/>
      <c r="D26" s="7"/>
    </row>
    <row r="27" spans="2:4">
      <c r="B27" s="7"/>
      <c r="C27" s="7"/>
      <c r="D27" s="7"/>
    </row>
    <row r="28" spans="2:4">
      <c r="B28" s="7"/>
      <c r="C28" s="7"/>
      <c r="D28" s="7"/>
    </row>
    <row r="29" spans="2:4">
      <c r="B29" s="7"/>
      <c r="C29" s="7"/>
      <c r="D29" s="7"/>
    </row>
    <row r="30" spans="2:4">
      <c r="B30" s="7"/>
      <c r="C30" s="7"/>
      <c r="D30" s="7"/>
    </row>
    <row r="31" spans="2:4">
      <c r="B31" s="7"/>
      <c r="C31" s="7"/>
      <c r="D31" s="7"/>
    </row>
    <row r="32" spans="2:4">
      <c r="B32" s="7"/>
      <c r="C32" s="7"/>
      <c r="D32" s="7"/>
    </row>
    <row r="33" spans="5:5" s="7" customFormat="1">
      <c r="E33" s="189"/>
    </row>
    <row r="34" spans="5:5" s="7" customFormat="1">
      <c r="E34" s="189"/>
    </row>
    <row r="35" spans="5:5" s="7" customFormat="1">
      <c r="E35" s="189"/>
    </row>
    <row r="36" spans="5:5" s="7" customFormat="1">
      <c r="E36" s="189"/>
    </row>
    <row r="37" spans="5:5" s="7" customFormat="1">
      <c r="E37" s="189"/>
    </row>
    <row r="38" spans="5:5" s="7" customFormat="1">
      <c r="E38" s="189"/>
    </row>
    <row r="39" spans="5:5" s="7" customFormat="1">
      <c r="E39" s="189"/>
    </row>
    <row r="40" spans="5:5" s="7" customFormat="1">
      <c r="E40" s="189"/>
    </row>
    <row r="41" spans="5:5" s="7" customFormat="1">
      <c r="E41" s="189"/>
    </row>
    <row r="42" spans="5:5" s="7" customFormat="1">
      <c r="E42" s="189"/>
    </row>
    <row r="43" spans="5:5" s="7" customFormat="1">
      <c r="E43" s="189"/>
    </row>
  </sheetData>
  <mergeCells count="2">
    <mergeCell ref="A1:E1"/>
    <mergeCell ref="A13:D13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F43"/>
  <sheetViews>
    <sheetView zoomScale="75" zoomScaleNormal="100" workbookViewId="0">
      <selection activeCell="H6" sqref="H6"/>
    </sheetView>
  </sheetViews>
  <sheetFormatPr defaultColWidth="9" defaultRowHeight="23"/>
  <cols>
    <col min="1" max="1" width="38.6640625" style="7" customWidth="1"/>
    <col min="2" max="3" width="13.58203125" style="21" customWidth="1"/>
    <col min="4" max="4" width="14.6640625" style="7" customWidth="1"/>
    <col min="5" max="5" width="28" style="191" customWidth="1"/>
    <col min="6" max="6" width="28.4140625" style="7" customWidth="1"/>
    <col min="7" max="7" width="8.83203125" style="7" customWidth="1"/>
    <col min="8" max="16384" width="9" style="7"/>
  </cols>
  <sheetData>
    <row r="1" spans="1:6" ht="23.5">
      <c r="A1" s="434" t="s">
        <v>135</v>
      </c>
      <c r="B1" s="434"/>
      <c r="C1" s="434"/>
      <c r="D1" s="434"/>
      <c r="E1" s="434"/>
    </row>
    <row r="2" spans="1:6" ht="23.5" thickBot="1">
      <c r="B2" s="7"/>
      <c r="C2" s="7"/>
      <c r="F2" s="132" t="s">
        <v>2</v>
      </c>
    </row>
    <row r="3" spans="1:6" s="11" customFormat="1" ht="76.5" customHeight="1" thickBot="1">
      <c r="A3" s="2" t="s">
        <v>77</v>
      </c>
      <c r="B3" s="205" t="s">
        <v>160</v>
      </c>
      <c r="C3" s="205" t="s">
        <v>161</v>
      </c>
      <c r="D3" s="205" t="s">
        <v>162</v>
      </c>
      <c r="E3" s="206" t="s">
        <v>268</v>
      </c>
      <c r="F3" s="218" t="s">
        <v>240</v>
      </c>
    </row>
    <row r="4" spans="1:6" ht="36" customHeight="1">
      <c r="A4" s="147"/>
      <c r="B4" s="279">
        <v>1</v>
      </c>
      <c r="C4" s="279"/>
      <c r="D4" s="280">
        <v>100</v>
      </c>
      <c r="E4" s="200">
        <f>ROUND(B4*D4,0)</f>
        <v>100</v>
      </c>
      <c r="F4" s="201"/>
    </row>
    <row r="5" spans="1:6" ht="36" customHeight="1">
      <c r="A5" s="153"/>
      <c r="B5" s="281"/>
      <c r="C5" s="281"/>
      <c r="D5" s="281"/>
      <c r="E5" s="204">
        <f t="shared" ref="E5:E12" si="0">ROUND(B5*D5,0)</f>
        <v>0</v>
      </c>
      <c r="F5" s="196"/>
    </row>
    <row r="6" spans="1:6" ht="36" customHeight="1">
      <c r="A6" s="153"/>
      <c r="B6" s="281"/>
      <c r="C6" s="281"/>
      <c r="D6" s="281"/>
      <c r="E6" s="204">
        <f t="shared" si="0"/>
        <v>0</v>
      </c>
      <c r="F6" s="196"/>
    </row>
    <row r="7" spans="1:6" ht="36" customHeight="1">
      <c r="A7" s="153"/>
      <c r="B7" s="281"/>
      <c r="C7" s="281"/>
      <c r="D7" s="281"/>
      <c r="E7" s="204">
        <f t="shared" si="0"/>
        <v>0</v>
      </c>
      <c r="F7" s="196"/>
    </row>
    <row r="8" spans="1:6" ht="36" customHeight="1">
      <c r="A8" s="157"/>
      <c r="B8" s="281"/>
      <c r="C8" s="281"/>
      <c r="D8" s="320"/>
      <c r="E8" s="204">
        <f t="shared" si="0"/>
        <v>0</v>
      </c>
      <c r="F8" s="197"/>
    </row>
    <row r="9" spans="1:6" ht="36" customHeight="1">
      <c r="A9" s="157"/>
      <c r="B9" s="281"/>
      <c r="C9" s="281"/>
      <c r="D9" s="320"/>
      <c r="E9" s="204">
        <f t="shared" si="0"/>
        <v>0</v>
      </c>
      <c r="F9" s="197"/>
    </row>
    <row r="10" spans="1:6" ht="36" customHeight="1">
      <c r="A10" s="157"/>
      <c r="B10" s="281"/>
      <c r="C10" s="281"/>
      <c r="D10" s="320"/>
      <c r="E10" s="204">
        <f t="shared" si="0"/>
        <v>0</v>
      </c>
      <c r="F10" s="197"/>
    </row>
    <row r="11" spans="1:6" ht="36" customHeight="1">
      <c r="A11" s="157"/>
      <c r="B11" s="281"/>
      <c r="C11" s="281"/>
      <c r="D11" s="320"/>
      <c r="E11" s="204">
        <f t="shared" si="0"/>
        <v>0</v>
      </c>
      <c r="F11" s="197"/>
    </row>
    <row r="12" spans="1:6" ht="36" customHeight="1" thickBot="1">
      <c r="A12" s="158"/>
      <c r="B12" s="284"/>
      <c r="C12" s="284"/>
      <c r="D12" s="321"/>
      <c r="E12" s="208">
        <f t="shared" si="0"/>
        <v>0</v>
      </c>
      <c r="F12" s="203"/>
    </row>
    <row r="13" spans="1:6" ht="36" customHeight="1" thickBot="1">
      <c r="A13" s="470" t="s">
        <v>265</v>
      </c>
      <c r="B13" s="471"/>
      <c r="C13" s="471"/>
      <c r="D13" s="472"/>
      <c r="E13" s="209">
        <f>SUM(E4:E12)</f>
        <v>100</v>
      </c>
      <c r="F13" s="84"/>
    </row>
    <row r="14" spans="1:6" ht="36" customHeight="1">
      <c r="B14" s="7"/>
      <c r="C14" s="7"/>
    </row>
    <row r="15" spans="1:6" ht="36" customHeight="1">
      <c r="B15" s="7"/>
      <c r="C15" s="7"/>
    </row>
    <row r="16" spans="1:6" ht="36" customHeight="1"/>
    <row r="17" spans="2:3" ht="36" customHeight="1">
      <c r="B17" s="7"/>
      <c r="C17" s="7"/>
    </row>
    <row r="18" spans="2:3" ht="36" customHeight="1">
      <c r="B18" s="7"/>
      <c r="C18" s="7"/>
    </row>
    <row r="19" spans="2:3" ht="36" customHeight="1">
      <c r="B19" s="7"/>
      <c r="C19" s="7"/>
    </row>
    <row r="20" spans="2:3" ht="36" customHeight="1">
      <c r="B20" s="7"/>
      <c r="C20" s="7"/>
    </row>
    <row r="21" spans="2:3" ht="36" customHeight="1">
      <c r="B21" s="7"/>
      <c r="C21" s="7"/>
    </row>
    <row r="25" spans="2:3">
      <c r="B25" s="7"/>
      <c r="C25" s="7"/>
    </row>
    <row r="26" spans="2:3">
      <c r="B26" s="7"/>
      <c r="C26" s="7"/>
    </row>
    <row r="27" spans="2:3">
      <c r="B27" s="7"/>
      <c r="C27" s="7"/>
    </row>
    <row r="28" spans="2:3">
      <c r="B28" s="7"/>
      <c r="C28" s="7"/>
    </row>
    <row r="29" spans="2:3">
      <c r="B29" s="7"/>
      <c r="C29" s="7"/>
    </row>
    <row r="30" spans="2:3">
      <c r="B30" s="7"/>
      <c r="C30" s="7"/>
    </row>
    <row r="31" spans="2:3">
      <c r="B31" s="7"/>
      <c r="C31" s="7"/>
    </row>
    <row r="32" spans="2:3">
      <c r="B32" s="7"/>
      <c r="C32" s="7"/>
    </row>
    <row r="33" spans="5:5" s="7" customFormat="1">
      <c r="E33" s="191"/>
    </row>
    <row r="34" spans="5:5" s="7" customFormat="1">
      <c r="E34" s="191"/>
    </row>
    <row r="35" spans="5:5" s="7" customFormat="1">
      <c r="E35" s="191"/>
    </row>
    <row r="36" spans="5:5" s="7" customFormat="1">
      <c r="E36" s="191"/>
    </row>
    <row r="37" spans="5:5" s="7" customFormat="1">
      <c r="E37" s="191"/>
    </row>
    <row r="38" spans="5:5" s="7" customFormat="1">
      <c r="E38" s="191"/>
    </row>
    <row r="39" spans="5:5" s="7" customFormat="1">
      <c r="E39" s="191"/>
    </row>
    <row r="40" spans="5:5" s="7" customFormat="1">
      <c r="E40" s="191"/>
    </row>
    <row r="41" spans="5:5" s="7" customFormat="1">
      <c r="E41" s="191"/>
    </row>
    <row r="42" spans="5:5" s="7" customFormat="1">
      <c r="E42" s="191"/>
    </row>
    <row r="43" spans="5:5" s="7" customFormat="1">
      <c r="E43" s="191"/>
    </row>
  </sheetData>
  <mergeCells count="2">
    <mergeCell ref="A1:E1"/>
    <mergeCell ref="A13:D13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L43"/>
  <sheetViews>
    <sheetView tabSelected="1" zoomScale="75" zoomScaleNormal="100" workbookViewId="0">
      <selection activeCell="H4" sqref="H4"/>
    </sheetView>
  </sheetViews>
  <sheetFormatPr defaultColWidth="9" defaultRowHeight="23"/>
  <cols>
    <col min="1" max="1" width="14.9140625" style="7" customWidth="1"/>
    <col min="2" max="2" width="13.58203125" style="21" customWidth="1"/>
    <col min="3" max="3" width="18.08203125" style="21" customWidth="1"/>
    <col min="4" max="4" width="13.58203125" style="21" customWidth="1"/>
    <col min="5" max="6" width="14.6640625" style="7" customWidth="1"/>
    <col min="7" max="7" width="16.58203125" style="7" customWidth="1"/>
    <col min="8" max="8" width="47.6640625" style="191" customWidth="1"/>
    <col min="9" max="9" width="26.5" style="7" customWidth="1"/>
    <col min="10" max="10" width="8.83203125" style="7" customWidth="1"/>
    <col min="11" max="11" width="24.75" style="7" bestFit="1" customWidth="1"/>
    <col min="12" max="12" width="15.5" style="7" bestFit="1" customWidth="1"/>
    <col min="13" max="16384" width="9" style="7"/>
  </cols>
  <sheetData>
    <row r="1" spans="1:12" ht="23.5">
      <c r="A1" s="434" t="s">
        <v>137</v>
      </c>
      <c r="B1" s="434"/>
      <c r="C1" s="434"/>
      <c r="D1" s="434"/>
      <c r="E1" s="434"/>
      <c r="F1" s="434"/>
      <c r="G1" s="434"/>
      <c r="H1" s="434"/>
    </row>
    <row r="2" spans="1:12" ht="23.5" thickBot="1">
      <c r="B2" s="7"/>
      <c r="C2" s="7"/>
      <c r="D2" s="7"/>
      <c r="I2" s="132" t="s">
        <v>2</v>
      </c>
    </row>
    <row r="3" spans="1:12" s="11" customFormat="1" ht="94.5" thickBot="1">
      <c r="A3" s="2" t="s">
        <v>138</v>
      </c>
      <c r="B3" s="12" t="s">
        <v>244</v>
      </c>
      <c r="C3" s="12" t="s">
        <v>248</v>
      </c>
      <c r="D3" s="12" t="s">
        <v>245</v>
      </c>
      <c r="E3" s="26" t="s">
        <v>247</v>
      </c>
      <c r="F3" s="26" t="s">
        <v>246</v>
      </c>
      <c r="G3" s="26" t="s">
        <v>249</v>
      </c>
      <c r="H3" s="206" t="s">
        <v>298</v>
      </c>
      <c r="I3" s="218" t="s">
        <v>240</v>
      </c>
      <c r="K3" s="7"/>
      <c r="L3" s="7"/>
    </row>
    <row r="4" spans="1:12" ht="30.5" customHeight="1">
      <c r="A4" s="147" t="s">
        <v>139</v>
      </c>
      <c r="B4" s="148">
        <v>2</v>
      </c>
      <c r="C4" s="150">
        <v>3000</v>
      </c>
      <c r="D4" s="150">
        <v>5</v>
      </c>
      <c r="E4" s="150">
        <v>500</v>
      </c>
      <c r="F4" s="150">
        <v>4000</v>
      </c>
      <c r="G4" s="150">
        <v>40000</v>
      </c>
      <c r="H4" s="342">
        <f>(G4+D4*E4+(IF(D4=0,0,D4-1))*F4)*B4+C4</f>
        <v>120000</v>
      </c>
      <c r="I4" s="201"/>
      <c r="K4" s="340"/>
    </row>
    <row r="5" spans="1:12" ht="30.5" customHeight="1">
      <c r="A5" s="153"/>
      <c r="B5" s="135"/>
      <c r="C5" s="135"/>
      <c r="D5" s="135"/>
      <c r="E5" s="135"/>
      <c r="F5" s="135"/>
      <c r="G5" s="135"/>
      <c r="H5" s="204">
        <f t="shared" ref="H5:H12" si="0">(G5+D5*E5+(IF(D5=0,0,D5-1))*F5)*B5+C5</f>
        <v>0</v>
      </c>
      <c r="I5" s="196"/>
    </row>
    <row r="6" spans="1:12" ht="30.5" customHeight="1">
      <c r="A6" s="153"/>
      <c r="B6" s="135"/>
      <c r="C6" s="135"/>
      <c r="D6" s="135"/>
      <c r="E6" s="135"/>
      <c r="F6" s="135"/>
      <c r="G6" s="135"/>
      <c r="H6" s="204">
        <f t="shared" si="0"/>
        <v>0</v>
      </c>
      <c r="I6" s="196"/>
      <c r="K6" s="340"/>
    </row>
    <row r="7" spans="1:12" ht="30.5" customHeight="1">
      <c r="A7" s="153"/>
      <c r="B7" s="135"/>
      <c r="C7" s="135"/>
      <c r="D7" s="135"/>
      <c r="E7" s="135"/>
      <c r="F7" s="135"/>
      <c r="G7" s="135"/>
      <c r="H7" s="204">
        <f t="shared" si="0"/>
        <v>0</v>
      </c>
      <c r="I7" s="196"/>
      <c r="K7" s="340"/>
    </row>
    <row r="8" spans="1:12" ht="30.5" customHeight="1">
      <c r="A8" s="157"/>
      <c r="B8" s="135"/>
      <c r="C8" s="135"/>
      <c r="D8" s="135"/>
      <c r="E8" s="134"/>
      <c r="F8" s="134"/>
      <c r="G8" s="134"/>
      <c r="H8" s="204">
        <f t="shared" si="0"/>
        <v>0</v>
      </c>
      <c r="I8" s="197"/>
    </row>
    <row r="9" spans="1:12" ht="30.5" customHeight="1">
      <c r="A9" s="157"/>
      <c r="B9" s="135"/>
      <c r="C9" s="135"/>
      <c r="D9" s="135"/>
      <c r="E9" s="134"/>
      <c r="F9" s="134"/>
      <c r="G9" s="134"/>
      <c r="H9" s="204">
        <f t="shared" si="0"/>
        <v>0</v>
      </c>
      <c r="I9" s="197"/>
      <c r="K9" s="11"/>
    </row>
    <row r="10" spans="1:12" ht="30.5" customHeight="1">
      <c r="A10" s="157"/>
      <c r="B10" s="135"/>
      <c r="C10" s="135"/>
      <c r="D10" s="135"/>
      <c r="E10" s="134"/>
      <c r="F10" s="134"/>
      <c r="G10" s="134"/>
      <c r="H10" s="204">
        <f t="shared" si="0"/>
        <v>0</v>
      </c>
      <c r="I10" s="197"/>
      <c r="K10" s="341"/>
    </row>
    <row r="11" spans="1:12" ht="30.5" customHeight="1">
      <c r="A11" s="157"/>
      <c r="B11" s="135"/>
      <c r="C11" s="135"/>
      <c r="D11" s="135"/>
      <c r="E11" s="134"/>
      <c r="F11" s="134"/>
      <c r="G11" s="134"/>
      <c r="H11" s="204">
        <f t="shared" si="0"/>
        <v>0</v>
      </c>
      <c r="I11" s="197"/>
    </row>
    <row r="12" spans="1:12" ht="30.5" customHeight="1" thickBot="1">
      <c r="A12" s="158"/>
      <c r="B12" s="159"/>
      <c r="C12" s="159"/>
      <c r="D12" s="159"/>
      <c r="E12" s="207"/>
      <c r="F12" s="207"/>
      <c r="G12" s="207"/>
      <c r="H12" s="208">
        <f t="shared" si="0"/>
        <v>0</v>
      </c>
      <c r="I12" s="203"/>
    </row>
    <row r="13" spans="1:12" ht="30.5" customHeight="1" thickBot="1">
      <c r="A13" s="448" t="s">
        <v>265</v>
      </c>
      <c r="B13" s="488"/>
      <c r="C13" s="488"/>
      <c r="D13" s="488"/>
      <c r="E13" s="488"/>
      <c r="F13" s="488"/>
      <c r="G13" s="449"/>
      <c r="H13" s="209">
        <f>SUM(H4:H12)</f>
        <v>120000</v>
      </c>
      <c r="I13" s="84"/>
    </row>
    <row r="14" spans="1:12" ht="30.5" customHeight="1">
      <c r="B14" s="7"/>
      <c r="C14" s="7"/>
      <c r="D14" s="7"/>
    </row>
    <row r="15" spans="1:12" ht="30.5" customHeight="1">
      <c r="B15" s="7"/>
      <c r="C15" s="7"/>
      <c r="D15" s="7"/>
    </row>
    <row r="16" spans="1:12" ht="30.5" customHeight="1"/>
    <row r="17" spans="2:4" ht="30.5" customHeight="1">
      <c r="B17" s="7"/>
      <c r="C17" s="7"/>
      <c r="D17" s="7"/>
    </row>
    <row r="18" spans="2:4" ht="30.5" customHeight="1">
      <c r="B18" s="7"/>
      <c r="C18" s="7"/>
      <c r="D18" s="7"/>
    </row>
    <row r="19" spans="2:4" ht="30.5" customHeight="1">
      <c r="B19" s="7"/>
      <c r="C19" s="7"/>
      <c r="D19" s="7"/>
    </row>
    <row r="20" spans="2:4" ht="30.5" customHeight="1">
      <c r="B20" s="7"/>
      <c r="C20" s="7"/>
      <c r="D20" s="7"/>
    </row>
    <row r="21" spans="2:4" ht="30.5" customHeight="1">
      <c r="B21" s="7"/>
      <c r="C21" s="7"/>
      <c r="D21" s="7"/>
    </row>
    <row r="25" spans="2:4">
      <c r="B25" s="7"/>
      <c r="C25" s="7"/>
      <c r="D25" s="7"/>
    </row>
    <row r="26" spans="2:4">
      <c r="B26" s="7"/>
      <c r="C26" s="7"/>
      <c r="D26" s="7"/>
    </row>
    <row r="27" spans="2:4">
      <c r="B27" s="7"/>
      <c r="C27" s="7"/>
      <c r="D27" s="7"/>
    </row>
    <row r="28" spans="2:4">
      <c r="B28" s="7"/>
      <c r="C28" s="7"/>
      <c r="D28" s="7"/>
    </row>
    <row r="29" spans="2:4">
      <c r="B29" s="7"/>
      <c r="C29" s="7"/>
      <c r="D29" s="7"/>
    </row>
    <row r="30" spans="2:4">
      <c r="B30" s="7"/>
      <c r="C30" s="7"/>
      <c r="D30" s="7"/>
    </row>
    <row r="31" spans="2:4">
      <c r="B31" s="7"/>
      <c r="C31" s="7"/>
      <c r="D31" s="7"/>
    </row>
    <row r="32" spans="2:4">
      <c r="B32" s="7"/>
      <c r="C32" s="7"/>
      <c r="D32" s="7"/>
    </row>
    <row r="33" spans="8:8" s="7" customFormat="1">
      <c r="H33" s="191"/>
    </row>
    <row r="34" spans="8:8" s="7" customFormat="1">
      <c r="H34" s="191"/>
    </row>
    <row r="35" spans="8:8" s="7" customFormat="1">
      <c r="H35" s="191"/>
    </row>
    <row r="36" spans="8:8" s="7" customFormat="1">
      <c r="H36" s="191"/>
    </row>
    <row r="37" spans="8:8" s="7" customFormat="1">
      <c r="H37" s="191"/>
    </row>
    <row r="38" spans="8:8" s="7" customFormat="1">
      <c r="H38" s="191"/>
    </row>
    <row r="39" spans="8:8" s="7" customFormat="1">
      <c r="H39" s="191"/>
    </row>
    <row r="40" spans="8:8" s="7" customFormat="1">
      <c r="H40" s="191"/>
    </row>
    <row r="41" spans="8:8" s="7" customFormat="1">
      <c r="H41" s="191"/>
    </row>
    <row r="42" spans="8:8" s="7" customFormat="1">
      <c r="H42" s="191"/>
    </row>
    <row r="43" spans="8:8" s="7" customFormat="1">
      <c r="H43" s="191"/>
    </row>
  </sheetData>
  <mergeCells count="2">
    <mergeCell ref="A1:H1"/>
    <mergeCell ref="A13:G13"/>
  </mergeCells>
  <phoneticPr fontId="2" type="noConversion"/>
  <pageMargins left="0.19685039370078741" right="0.15748031496062992" top="0.39370078740157483" bottom="0.39370078740157483" header="0.27559055118110237" footer="0.15748031496062992"/>
  <pageSetup paperSize="9" scale="93" orientation="landscape" blackAndWhite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I43"/>
  <sheetViews>
    <sheetView topLeftCell="A10" zoomScale="75" zoomScaleNormal="100" workbookViewId="0">
      <selection activeCell="H7" sqref="H7"/>
    </sheetView>
  </sheetViews>
  <sheetFormatPr defaultColWidth="9" defaultRowHeight="23"/>
  <cols>
    <col min="1" max="1" width="27.08203125" style="7" customWidth="1"/>
    <col min="2" max="3" width="13.58203125" style="21" customWidth="1"/>
    <col min="4" max="4" width="14.6640625" style="7" customWidth="1"/>
    <col min="5" max="5" width="31.25" style="191" customWidth="1"/>
    <col min="6" max="6" width="28.1640625" style="7" customWidth="1"/>
    <col min="7" max="7" width="23.6640625" style="7" customWidth="1"/>
    <col min="8" max="8" width="31.6640625" style="7" customWidth="1"/>
    <col min="9" max="16384" width="9" style="7"/>
  </cols>
  <sheetData>
    <row r="1" spans="1:8" ht="27.5" customHeight="1">
      <c r="A1" s="434" t="s">
        <v>143</v>
      </c>
      <c r="B1" s="434"/>
      <c r="C1" s="434"/>
      <c r="D1" s="434"/>
      <c r="E1" s="434"/>
    </row>
    <row r="2" spans="1:8" ht="23.5" thickBot="1">
      <c r="B2" s="7"/>
      <c r="C2" s="7"/>
      <c r="F2" s="132" t="s">
        <v>2</v>
      </c>
    </row>
    <row r="3" spans="1:8" s="11" customFormat="1" ht="76.5" customHeight="1" thickBot="1">
      <c r="A3" s="2" t="s">
        <v>77</v>
      </c>
      <c r="B3" s="55" t="s">
        <v>160</v>
      </c>
      <c r="C3" s="55" t="s">
        <v>161</v>
      </c>
      <c r="D3" s="55" t="s">
        <v>162</v>
      </c>
      <c r="E3" s="206" t="s">
        <v>163</v>
      </c>
      <c r="F3" s="218" t="s">
        <v>240</v>
      </c>
      <c r="G3" s="12" t="s">
        <v>81</v>
      </c>
      <c r="H3" s="4" t="s">
        <v>87</v>
      </c>
    </row>
    <row r="4" spans="1:8" ht="33" customHeight="1">
      <c r="A4" s="121" t="s">
        <v>144</v>
      </c>
      <c r="B4" s="276">
        <v>1</v>
      </c>
      <c r="C4" s="276" t="s">
        <v>145</v>
      </c>
      <c r="D4" s="275">
        <v>30000</v>
      </c>
      <c r="E4" s="210">
        <f>ROUND(B4*D4,0)</f>
        <v>30000</v>
      </c>
      <c r="F4" s="122"/>
      <c r="G4" s="500" t="str">
        <f>IF(OR(E4="",E4=0),"",IF(E4&gt;=100000,"須提供契約書","不須提供契約書"))</f>
        <v>不須提供契約書</v>
      </c>
      <c r="H4" s="122"/>
    </row>
    <row r="5" spans="1:8" ht="33" customHeight="1">
      <c r="A5" s="123"/>
      <c r="B5" s="276"/>
      <c r="C5" s="276"/>
      <c r="D5" s="276"/>
      <c r="E5" s="211">
        <f t="shared" ref="E5:E12" si="0">ROUND(B5*D5,0)</f>
        <v>0</v>
      </c>
      <c r="F5" s="124"/>
      <c r="G5" s="501" t="str">
        <f>IF(OR(E5="",E5=0),"",IF(E5&gt;=100000,"須提供契約書","不須提供契約書"))</f>
        <v/>
      </c>
      <c r="H5" s="124"/>
    </row>
    <row r="6" spans="1:8" ht="33" customHeight="1">
      <c r="A6" s="123"/>
      <c r="B6" s="276"/>
      <c r="C6" s="276"/>
      <c r="D6" s="276"/>
      <c r="E6" s="211">
        <f t="shared" si="0"/>
        <v>0</v>
      </c>
      <c r="F6" s="124"/>
      <c r="G6" s="501" t="str">
        <f>IF(OR(E6="",E6=0),"",IF(E6&gt;=100000,"須提供契約書","不須提供契約書"))</f>
        <v/>
      </c>
      <c r="H6" s="124"/>
    </row>
    <row r="7" spans="1:8" ht="33" customHeight="1">
      <c r="A7" s="123"/>
      <c r="B7" s="276"/>
      <c r="C7" s="276"/>
      <c r="D7" s="276"/>
      <c r="E7" s="211">
        <f t="shared" si="0"/>
        <v>0</v>
      </c>
      <c r="F7" s="124"/>
      <c r="G7" s="501" t="str">
        <f>IF(OR(E7="",E7=0),"",IF(E7&gt;=100000,"須提供契約書","不須提供契約書"))</f>
        <v/>
      </c>
      <c r="H7" s="124"/>
    </row>
    <row r="8" spans="1:8" ht="33" customHeight="1">
      <c r="A8" s="125"/>
      <c r="B8" s="276"/>
      <c r="C8" s="276"/>
      <c r="D8" s="277"/>
      <c r="E8" s="211">
        <f t="shared" si="0"/>
        <v>0</v>
      </c>
      <c r="F8" s="126"/>
      <c r="G8" s="501" t="str">
        <f>IF(OR(E8="",E8=0),"",IF(E8&gt;=100000,"須提供契約書","不須提供契約書"))</f>
        <v/>
      </c>
      <c r="H8" s="126"/>
    </row>
    <row r="9" spans="1:8" ht="33" customHeight="1">
      <c r="A9" s="125"/>
      <c r="B9" s="276"/>
      <c r="C9" s="276"/>
      <c r="D9" s="277"/>
      <c r="E9" s="211">
        <f t="shared" si="0"/>
        <v>0</v>
      </c>
      <c r="F9" s="126"/>
      <c r="G9" s="501" t="str">
        <f>IF(OR(E9="",E9=0),"",IF(E9&gt;=100000,"須提供契約書","不須提供契約書"))</f>
        <v/>
      </c>
      <c r="H9" s="126"/>
    </row>
    <row r="10" spans="1:8" ht="33" customHeight="1">
      <c r="A10" s="125"/>
      <c r="B10" s="276"/>
      <c r="C10" s="276"/>
      <c r="D10" s="277"/>
      <c r="E10" s="211">
        <f t="shared" si="0"/>
        <v>0</v>
      </c>
      <c r="F10" s="126"/>
      <c r="G10" s="501" t="str">
        <f>IF(OR(E10="",E10=0),"",IF(E10&gt;=100000,"須提供契約書","不須提供契約書"))</f>
        <v/>
      </c>
      <c r="H10" s="126"/>
    </row>
    <row r="11" spans="1:8" ht="33" customHeight="1">
      <c r="A11" s="125"/>
      <c r="B11" s="276"/>
      <c r="C11" s="276"/>
      <c r="D11" s="277"/>
      <c r="E11" s="211">
        <f t="shared" si="0"/>
        <v>0</v>
      </c>
      <c r="F11" s="126"/>
      <c r="G11" s="501" t="str">
        <f>IF(OR(E11="",E11=0),"",IF(E11&gt;=100000,"須提供契約書","不須提供契約書"))</f>
        <v/>
      </c>
      <c r="H11" s="126"/>
    </row>
    <row r="12" spans="1:8" ht="33" customHeight="1">
      <c r="A12" s="338"/>
      <c r="B12" s="336"/>
      <c r="C12" s="336"/>
      <c r="D12" s="337"/>
      <c r="E12" s="212">
        <f t="shared" si="0"/>
        <v>0</v>
      </c>
      <c r="F12" s="339"/>
      <c r="G12" s="502" t="str">
        <f>IF(OR(E12="",E12=0),"",IF(E12&gt;=100000,"須提供契約書","不須提供契約書"))</f>
        <v/>
      </c>
      <c r="H12" s="339"/>
    </row>
    <row r="13" spans="1:8" ht="33" customHeight="1">
      <c r="A13" s="503" t="s">
        <v>265</v>
      </c>
      <c r="B13" s="504"/>
      <c r="C13" s="504"/>
      <c r="D13" s="505"/>
      <c r="E13" s="506">
        <f>SUM(E4:E12)</f>
        <v>30000</v>
      </c>
      <c r="F13" s="64"/>
      <c r="G13" s="507"/>
      <c r="H13" s="508"/>
    </row>
    <row r="14" spans="1:8" ht="50.5" customHeight="1">
      <c r="A14" s="509" t="s">
        <v>261</v>
      </c>
      <c r="B14" s="510"/>
      <c r="C14" s="510"/>
      <c r="D14" s="510"/>
      <c r="E14" s="510"/>
      <c r="F14" s="510"/>
      <c r="G14" s="510"/>
      <c r="H14" s="511"/>
    </row>
    <row r="15" spans="1:8" ht="62" customHeight="1" thickBot="1">
      <c r="A15" s="512" t="s">
        <v>310</v>
      </c>
      <c r="B15" s="513"/>
      <c r="C15" s="513"/>
      <c r="D15" s="513"/>
      <c r="E15" s="513"/>
      <c r="F15" s="513"/>
      <c r="G15" s="513"/>
      <c r="H15" s="514"/>
    </row>
    <row r="16" spans="1:8" ht="33" customHeight="1"/>
    <row r="17" spans="2:3" ht="33" customHeight="1">
      <c r="B17" s="7"/>
      <c r="C17" s="7"/>
    </row>
    <row r="18" spans="2:3" ht="33" customHeight="1">
      <c r="B18" s="7"/>
      <c r="C18" s="7"/>
    </row>
    <row r="19" spans="2:3" ht="33" customHeight="1">
      <c r="B19" s="7"/>
      <c r="C19" s="7"/>
    </row>
    <row r="20" spans="2:3" ht="33" customHeight="1">
      <c r="B20" s="7"/>
      <c r="C20" s="7"/>
    </row>
    <row r="21" spans="2:3" ht="33" customHeight="1">
      <c r="B21" s="7"/>
      <c r="C21" s="7"/>
    </row>
    <row r="22" spans="2:3" ht="33" customHeight="1"/>
    <row r="23" spans="2:3" ht="33" customHeight="1"/>
    <row r="24" spans="2:3" ht="33" customHeight="1"/>
    <row r="25" spans="2:3">
      <c r="B25" s="7"/>
      <c r="C25" s="7"/>
    </row>
    <row r="26" spans="2:3">
      <c r="B26" s="7"/>
      <c r="C26" s="7"/>
    </row>
    <row r="27" spans="2:3">
      <c r="B27" s="7"/>
      <c r="C27" s="7"/>
    </row>
    <row r="28" spans="2:3">
      <c r="B28" s="7"/>
      <c r="C28" s="7"/>
    </row>
    <row r="29" spans="2:3">
      <c r="B29" s="7"/>
      <c r="C29" s="7"/>
    </row>
    <row r="30" spans="2:3">
      <c r="B30" s="7"/>
      <c r="C30" s="7"/>
    </row>
    <row r="31" spans="2:3">
      <c r="B31" s="7"/>
      <c r="C31" s="7"/>
    </row>
    <row r="32" spans="2:3">
      <c r="B32" s="7"/>
      <c r="C32" s="7"/>
    </row>
    <row r="33" spans="5:5" s="7" customFormat="1">
      <c r="E33" s="191"/>
    </row>
    <row r="34" spans="5:5" s="7" customFormat="1">
      <c r="E34" s="191"/>
    </row>
    <row r="35" spans="5:5" s="7" customFormat="1">
      <c r="E35" s="191"/>
    </row>
    <row r="36" spans="5:5" s="7" customFormat="1">
      <c r="E36" s="191"/>
    </row>
    <row r="37" spans="5:5" s="7" customFormat="1">
      <c r="E37" s="191"/>
    </row>
    <row r="38" spans="5:5" s="7" customFormat="1">
      <c r="E38" s="191"/>
    </row>
    <row r="39" spans="5:5" s="7" customFormat="1">
      <c r="E39" s="191"/>
    </row>
    <row r="40" spans="5:5" s="7" customFormat="1">
      <c r="E40" s="191"/>
    </row>
    <row r="41" spans="5:5" s="7" customFormat="1">
      <c r="E41" s="191"/>
    </row>
    <row r="42" spans="5:5" s="7" customFormat="1">
      <c r="E42" s="191"/>
    </row>
    <row r="43" spans="5:5" s="7" customFormat="1">
      <c r="E43" s="191"/>
    </row>
  </sheetData>
  <mergeCells count="4">
    <mergeCell ref="A1:E1"/>
    <mergeCell ref="A13:D13"/>
    <mergeCell ref="A14:H14"/>
    <mergeCell ref="A15:H15"/>
  </mergeCells>
  <phoneticPr fontId="2" type="noConversion"/>
  <pageMargins left="0.19685039370078741" right="0.15748031496062992" top="0.39370078740157483" bottom="0.39370078740157483" header="0.27559055118110237" footer="0.15748031496062992"/>
  <pageSetup paperSize="9" scale="79" orientation="landscape" blackAndWhite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10" sqref="E10"/>
    </sheetView>
  </sheetViews>
  <sheetFormatPr defaultRowHeight="15.5"/>
  <cols>
    <col min="1" max="1" width="8.6640625" style="23"/>
    <col min="2" max="2" width="11.33203125" style="23" customWidth="1"/>
    <col min="3" max="3" width="12.08203125" style="23" customWidth="1"/>
    <col min="4" max="16384" width="8.6640625" style="23"/>
  </cols>
  <sheetData>
    <row r="1" spans="1:3" ht="27">
      <c r="A1" s="22" t="s">
        <v>31</v>
      </c>
      <c r="B1" s="22" t="s">
        <v>32</v>
      </c>
      <c r="C1" s="22" t="s">
        <v>33</v>
      </c>
    </row>
    <row r="2" spans="1:3" ht="18">
      <c r="A2" s="24" t="s">
        <v>34</v>
      </c>
      <c r="B2" s="24" t="s">
        <v>35</v>
      </c>
      <c r="C2" s="24" t="s">
        <v>36</v>
      </c>
    </row>
    <row r="3" spans="1:3" ht="18">
      <c r="A3" s="24" t="s">
        <v>37</v>
      </c>
      <c r="B3" s="24" t="s">
        <v>38</v>
      </c>
      <c r="C3" s="24" t="s">
        <v>39</v>
      </c>
    </row>
    <row r="4" spans="1:3" ht="18">
      <c r="A4" s="24" t="s">
        <v>40</v>
      </c>
      <c r="B4" s="24" t="s">
        <v>41</v>
      </c>
      <c r="C4" s="24" t="s">
        <v>42</v>
      </c>
    </row>
    <row r="5" spans="1:3" ht="18">
      <c r="A5" s="24" t="s">
        <v>43</v>
      </c>
      <c r="B5" s="24" t="s">
        <v>44</v>
      </c>
      <c r="C5" s="24" t="s">
        <v>45</v>
      </c>
    </row>
    <row r="6" spans="1:3">
      <c r="A6" s="24" t="s">
        <v>46</v>
      </c>
      <c r="B6" s="24" t="s">
        <v>47</v>
      </c>
      <c r="C6" s="24" t="s">
        <v>48</v>
      </c>
    </row>
    <row r="7" spans="1:3">
      <c r="A7" s="24" t="s">
        <v>49</v>
      </c>
      <c r="B7" s="24" t="s">
        <v>50</v>
      </c>
      <c r="C7" s="24" t="s">
        <v>51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P753"/>
  <sheetViews>
    <sheetView zoomScale="70" zoomScaleNormal="70" zoomScaleSheetLayoutView="75" workbookViewId="0">
      <selection activeCell="G7" sqref="G7:G22"/>
    </sheetView>
  </sheetViews>
  <sheetFormatPr defaultColWidth="10.58203125" defaultRowHeight="18.5"/>
  <cols>
    <col min="1" max="1" width="7.1640625" style="37" customWidth="1"/>
    <col min="2" max="2" width="21.1640625" style="37" customWidth="1"/>
    <col min="3" max="3" width="26" style="37" customWidth="1"/>
    <col min="4" max="4" width="16.5" style="37" customWidth="1"/>
    <col min="5" max="5" width="16.5" style="232" customWidth="1"/>
    <col min="6" max="7" width="16.5" style="37" customWidth="1"/>
    <col min="8" max="9" width="16.5" style="59" customWidth="1"/>
    <col min="10" max="11" width="13.25" style="37" customWidth="1"/>
    <col min="12" max="12" width="13.25" style="233" customWidth="1"/>
    <col min="13" max="13" width="14.4140625" style="37" customWidth="1"/>
    <col min="14" max="14" width="39.25" style="37" customWidth="1"/>
    <col min="15" max="15" width="18" style="58" hidden="1" customWidth="1"/>
    <col min="16" max="16" width="16.4140625" style="37" bestFit="1" customWidth="1"/>
    <col min="17" max="16384" width="10.58203125" style="37"/>
  </cols>
  <sheetData>
    <row r="1" spans="1:16" ht="36" customHeight="1">
      <c r="A1" s="397" t="s">
        <v>152</v>
      </c>
      <c r="B1" s="398"/>
      <c r="C1" s="399"/>
      <c r="D1" s="399"/>
      <c r="E1" s="228" t="s">
        <v>151</v>
      </c>
      <c r="F1" s="412"/>
      <c r="G1" s="413"/>
      <c r="H1" s="413"/>
      <c r="I1" s="413"/>
      <c r="J1" s="413"/>
      <c r="K1" s="413"/>
      <c r="L1" s="414"/>
      <c r="M1" s="373" t="s">
        <v>233</v>
      </c>
      <c r="N1" s="374"/>
      <c r="O1" s="377" t="s">
        <v>301</v>
      </c>
    </row>
    <row r="2" spans="1:16" ht="26" customHeight="1">
      <c r="A2" s="400" t="s">
        <v>237</v>
      </c>
      <c r="B2" s="401"/>
      <c r="C2" s="52" t="s">
        <v>216</v>
      </c>
      <c r="D2" s="348" t="s">
        <v>171</v>
      </c>
      <c r="E2" s="213"/>
      <c r="F2" s="56" t="s">
        <v>172</v>
      </c>
      <c r="G2" s="213"/>
      <c r="H2" s="347" t="s">
        <v>208</v>
      </c>
      <c r="I2" s="393"/>
      <c r="J2" s="393"/>
      <c r="K2" s="393"/>
      <c r="L2" s="365" t="s">
        <v>52</v>
      </c>
      <c r="M2" s="375"/>
      <c r="N2" s="376"/>
      <c r="O2" s="378"/>
    </row>
    <row r="3" spans="1:16" ht="29" customHeight="1">
      <c r="A3" s="402" t="s">
        <v>61</v>
      </c>
      <c r="B3" s="403"/>
      <c r="C3" s="403"/>
      <c r="D3" s="405" t="s">
        <v>53</v>
      </c>
      <c r="E3" s="405"/>
      <c r="F3" s="405"/>
      <c r="G3" s="405"/>
      <c r="H3" s="405"/>
      <c r="I3" s="405"/>
      <c r="J3" s="404" t="s">
        <v>224</v>
      </c>
      <c r="K3" s="404" t="s">
        <v>225</v>
      </c>
      <c r="L3" s="418" t="s">
        <v>223</v>
      </c>
      <c r="M3" s="416" t="s">
        <v>227</v>
      </c>
      <c r="N3" s="416" t="s">
        <v>209</v>
      </c>
      <c r="O3" s="417" t="s">
        <v>148</v>
      </c>
    </row>
    <row r="4" spans="1:16" ht="64.5" customHeight="1">
      <c r="A4" s="406" t="s">
        <v>63</v>
      </c>
      <c r="B4" s="407"/>
      <c r="C4" s="349" t="s">
        <v>68</v>
      </c>
      <c r="D4" s="350" t="s">
        <v>64</v>
      </c>
      <c r="E4" s="229" t="s">
        <v>222</v>
      </c>
      <c r="F4" s="350" t="s">
        <v>226</v>
      </c>
      <c r="G4" s="350" t="s">
        <v>65</v>
      </c>
      <c r="H4" s="351" t="s">
        <v>0</v>
      </c>
      <c r="I4" s="351" t="s">
        <v>1</v>
      </c>
      <c r="J4" s="404"/>
      <c r="K4" s="404"/>
      <c r="L4" s="418"/>
      <c r="M4" s="388"/>
      <c r="N4" s="388"/>
      <c r="O4" s="417"/>
    </row>
    <row r="5" spans="1:16" ht="30" customHeight="1">
      <c r="A5" s="379" t="s">
        <v>264</v>
      </c>
      <c r="B5" s="383" t="s">
        <v>62</v>
      </c>
      <c r="C5" s="385" t="s">
        <v>168</v>
      </c>
      <c r="D5" s="389"/>
      <c r="E5" s="384"/>
      <c r="F5" s="381"/>
      <c r="G5" s="389">
        <f>D5</f>
        <v>0</v>
      </c>
      <c r="H5" s="409"/>
      <c r="I5" s="392">
        <f>D5-H5</f>
        <v>0</v>
      </c>
      <c r="J5" s="386"/>
      <c r="K5" s="386"/>
      <c r="L5" s="415"/>
      <c r="M5" s="219">
        <v>0.3</v>
      </c>
      <c r="N5" s="352" t="s">
        <v>211</v>
      </c>
      <c r="O5" s="355" t="str">
        <f>IF(E5&gt;M5,"人事費&gt;總經費"&amp;TEXT(M5,"0%"),"符合規定")</f>
        <v>符合規定</v>
      </c>
    </row>
    <row r="6" spans="1:16" ht="30" customHeight="1">
      <c r="A6" s="379"/>
      <c r="B6" s="383"/>
      <c r="C6" s="385"/>
      <c r="D6" s="389"/>
      <c r="E6" s="384"/>
      <c r="F6" s="382"/>
      <c r="G6" s="389"/>
      <c r="H6" s="409"/>
      <c r="I6" s="392"/>
      <c r="J6" s="386"/>
      <c r="K6" s="386"/>
      <c r="L6" s="415"/>
      <c r="M6" s="219">
        <v>0.2</v>
      </c>
      <c r="N6" s="352" t="s">
        <v>212</v>
      </c>
      <c r="O6" s="355" t="str">
        <f>IF(K5&gt;M6,"人事費輔導款&gt;總輔導款"&amp;TEXT(M6,"0%"),"符合規定")</f>
        <v>符合規定</v>
      </c>
    </row>
    <row r="7" spans="1:16" ht="30" customHeight="1">
      <c r="A7" s="379"/>
      <c r="B7" s="383" t="s">
        <v>60</v>
      </c>
      <c r="C7" s="345" t="s">
        <v>76</v>
      </c>
      <c r="D7" s="347"/>
      <c r="E7" s="344"/>
      <c r="F7" s="346"/>
      <c r="G7" s="389">
        <f>SUM(D7:D22)</f>
        <v>0</v>
      </c>
      <c r="H7" s="390"/>
      <c r="I7" s="389">
        <f>G7-H7</f>
        <v>0</v>
      </c>
      <c r="J7" s="384"/>
      <c r="K7" s="386"/>
      <c r="L7" s="415"/>
      <c r="M7" s="391">
        <v>0.3</v>
      </c>
      <c r="N7" s="359"/>
      <c r="O7" s="356"/>
    </row>
    <row r="8" spans="1:16" ht="30" customHeight="1">
      <c r="A8" s="379"/>
      <c r="B8" s="383"/>
      <c r="C8" s="39" t="s">
        <v>54</v>
      </c>
      <c r="D8" s="347"/>
      <c r="E8" s="344"/>
      <c r="F8" s="346"/>
      <c r="G8" s="389"/>
      <c r="H8" s="390"/>
      <c r="I8" s="389"/>
      <c r="J8" s="384"/>
      <c r="K8" s="386"/>
      <c r="L8" s="415"/>
      <c r="M8" s="391"/>
      <c r="N8" s="359"/>
      <c r="O8" s="357"/>
    </row>
    <row r="9" spans="1:16" ht="30" customHeight="1">
      <c r="A9" s="379"/>
      <c r="B9" s="383"/>
      <c r="C9" s="345" t="s">
        <v>55</v>
      </c>
      <c r="D9" s="347"/>
      <c r="E9" s="344"/>
      <c r="F9" s="346"/>
      <c r="G9" s="389"/>
      <c r="H9" s="390"/>
      <c r="I9" s="389"/>
      <c r="J9" s="384"/>
      <c r="K9" s="386"/>
      <c r="L9" s="415"/>
      <c r="M9" s="391"/>
      <c r="N9" s="359"/>
      <c r="O9" s="357"/>
    </row>
    <row r="10" spans="1:16" ht="30" customHeight="1">
      <c r="A10" s="379"/>
      <c r="B10" s="383"/>
      <c r="C10" s="39" t="s">
        <v>210</v>
      </c>
      <c r="D10" s="347"/>
      <c r="E10" s="344"/>
      <c r="F10" s="346">
        <v>0.5</v>
      </c>
      <c r="G10" s="389"/>
      <c r="H10" s="390"/>
      <c r="I10" s="389"/>
      <c r="J10" s="384"/>
      <c r="K10" s="386"/>
      <c r="L10" s="415"/>
      <c r="M10" s="391"/>
      <c r="N10" s="352" t="s">
        <v>213</v>
      </c>
      <c r="O10" s="355" t="str">
        <f>IF(E10&gt;F10,"勞務委託費&gt;總經費"&amp;TEXT(F10,"0%"),"符合規定")</f>
        <v>符合規定</v>
      </c>
    </row>
    <row r="11" spans="1:16" ht="30" customHeight="1">
      <c r="A11" s="379"/>
      <c r="B11" s="383"/>
      <c r="C11" s="39" t="s">
        <v>56</v>
      </c>
      <c r="D11" s="347"/>
      <c r="E11" s="344"/>
      <c r="F11" s="346"/>
      <c r="G11" s="389"/>
      <c r="H11" s="390"/>
      <c r="I11" s="389"/>
      <c r="J11" s="384"/>
      <c r="K11" s="386"/>
      <c r="L11" s="415"/>
      <c r="M11" s="391"/>
      <c r="N11" s="360"/>
      <c r="O11" s="358"/>
      <c r="P11" s="50"/>
    </row>
    <row r="12" spans="1:16" ht="30" customHeight="1">
      <c r="A12" s="379"/>
      <c r="B12" s="383"/>
      <c r="C12" s="39" t="s">
        <v>57</v>
      </c>
      <c r="D12" s="347"/>
      <c r="E12" s="344"/>
      <c r="F12" s="346"/>
      <c r="G12" s="389"/>
      <c r="H12" s="390"/>
      <c r="I12" s="389"/>
      <c r="J12" s="384"/>
      <c r="K12" s="386"/>
      <c r="L12" s="415"/>
      <c r="M12" s="391"/>
      <c r="N12" s="360"/>
      <c r="O12" s="358"/>
      <c r="P12" s="51"/>
    </row>
    <row r="13" spans="1:16" ht="30" customHeight="1">
      <c r="A13" s="379"/>
      <c r="B13" s="383"/>
      <c r="C13" s="39" t="s">
        <v>108</v>
      </c>
      <c r="D13" s="347"/>
      <c r="E13" s="344"/>
      <c r="F13" s="346"/>
      <c r="G13" s="389"/>
      <c r="H13" s="390"/>
      <c r="I13" s="389"/>
      <c r="J13" s="384"/>
      <c r="K13" s="386"/>
      <c r="L13" s="415"/>
      <c r="M13" s="391"/>
      <c r="N13" s="360"/>
      <c r="O13" s="358"/>
      <c r="P13" s="51"/>
    </row>
    <row r="14" spans="1:16" ht="30" customHeight="1">
      <c r="A14" s="379"/>
      <c r="B14" s="383"/>
      <c r="C14" s="39" t="s">
        <v>58</v>
      </c>
      <c r="D14" s="347"/>
      <c r="E14" s="344"/>
      <c r="F14" s="346"/>
      <c r="G14" s="389"/>
      <c r="H14" s="390"/>
      <c r="I14" s="389"/>
      <c r="J14" s="384"/>
      <c r="K14" s="386"/>
      <c r="L14" s="415"/>
      <c r="M14" s="391"/>
      <c r="N14" s="352" t="s">
        <v>214</v>
      </c>
      <c r="O14" s="355" t="str">
        <f>IF(L7&lt;M7,"業務費自籌款&lt;總自籌款"&amp;TEXT(M5,"0%"),"符合規定")</f>
        <v>業務費自籌款&lt;總自籌款30%</v>
      </c>
    </row>
    <row r="15" spans="1:16" ht="30" customHeight="1">
      <c r="A15" s="379"/>
      <c r="B15" s="383"/>
      <c r="C15" s="39" t="s">
        <v>169</v>
      </c>
      <c r="D15" s="347"/>
      <c r="E15" s="344"/>
      <c r="F15" s="346"/>
      <c r="G15" s="389"/>
      <c r="H15" s="390"/>
      <c r="I15" s="389"/>
      <c r="J15" s="384"/>
      <c r="K15" s="386"/>
      <c r="L15" s="415"/>
      <c r="M15" s="391"/>
      <c r="N15" s="360"/>
      <c r="O15" s="358"/>
    </row>
    <row r="16" spans="1:16" ht="30" customHeight="1">
      <c r="A16" s="379"/>
      <c r="B16" s="383"/>
      <c r="C16" s="39" t="s">
        <v>170</v>
      </c>
      <c r="D16" s="347"/>
      <c r="E16" s="344"/>
      <c r="F16" s="346"/>
      <c r="G16" s="389"/>
      <c r="H16" s="390"/>
      <c r="I16" s="389"/>
      <c r="J16" s="384"/>
      <c r="K16" s="386"/>
      <c r="L16" s="415"/>
      <c r="M16" s="391"/>
      <c r="N16" s="360"/>
      <c r="O16" s="358"/>
    </row>
    <row r="17" spans="1:15" ht="30" customHeight="1">
      <c r="A17" s="379"/>
      <c r="B17" s="383"/>
      <c r="C17" s="345" t="s">
        <v>125</v>
      </c>
      <c r="D17" s="347"/>
      <c r="E17" s="344"/>
      <c r="F17" s="346"/>
      <c r="G17" s="389"/>
      <c r="H17" s="390"/>
      <c r="I17" s="389"/>
      <c r="J17" s="384"/>
      <c r="K17" s="386"/>
      <c r="L17" s="415"/>
      <c r="M17" s="391"/>
      <c r="N17" s="360"/>
      <c r="O17" s="358"/>
    </row>
    <row r="18" spans="1:15" ht="30" customHeight="1">
      <c r="A18" s="379"/>
      <c r="B18" s="383"/>
      <c r="C18" s="345" t="s">
        <v>215</v>
      </c>
      <c r="D18" s="347"/>
      <c r="E18" s="344"/>
      <c r="F18" s="346"/>
      <c r="G18" s="389"/>
      <c r="H18" s="390"/>
      <c r="I18" s="389"/>
      <c r="J18" s="384"/>
      <c r="K18" s="386"/>
      <c r="L18" s="415"/>
      <c r="M18" s="391"/>
      <c r="N18" s="360"/>
      <c r="O18" s="358"/>
    </row>
    <row r="19" spans="1:15" ht="30" customHeight="1">
      <c r="A19" s="379"/>
      <c r="B19" s="383"/>
      <c r="C19" s="39" t="s">
        <v>130</v>
      </c>
      <c r="D19" s="347"/>
      <c r="E19" s="344"/>
      <c r="F19" s="346"/>
      <c r="G19" s="389"/>
      <c r="H19" s="390"/>
      <c r="I19" s="389"/>
      <c r="J19" s="384"/>
      <c r="K19" s="386"/>
      <c r="L19" s="415"/>
      <c r="M19" s="391"/>
      <c r="N19" s="360"/>
      <c r="O19" s="358"/>
    </row>
    <row r="20" spans="1:15" ht="30" customHeight="1">
      <c r="A20" s="379"/>
      <c r="B20" s="383"/>
      <c r="C20" s="39" t="s">
        <v>59</v>
      </c>
      <c r="D20" s="347"/>
      <c r="E20" s="344"/>
      <c r="F20" s="346"/>
      <c r="G20" s="389"/>
      <c r="H20" s="390"/>
      <c r="I20" s="389"/>
      <c r="J20" s="384"/>
      <c r="K20" s="386"/>
      <c r="L20" s="415"/>
      <c r="M20" s="391"/>
      <c r="N20" s="364" t="str">
        <f>IF(I25-I2&gt;0,"警示：自籌款&gt;資本額","自籌款&lt;=資本額")</f>
        <v>自籌款&lt;=資本額</v>
      </c>
      <c r="O20" s="353"/>
    </row>
    <row r="21" spans="1:15" ht="30" customHeight="1">
      <c r="A21" s="379"/>
      <c r="B21" s="383"/>
      <c r="C21" s="39" t="s">
        <v>217</v>
      </c>
      <c r="D21" s="347"/>
      <c r="E21" s="344"/>
      <c r="F21" s="346"/>
      <c r="G21" s="389"/>
      <c r="H21" s="390"/>
      <c r="I21" s="389"/>
      <c r="J21" s="384"/>
      <c r="K21" s="386"/>
      <c r="L21" s="415"/>
      <c r="M21" s="391"/>
      <c r="N21" s="364" t="str">
        <f>IF(I25&lt;=I2,"本案無增資要求","應承諾增資期限")</f>
        <v>本案無增資要求</v>
      </c>
      <c r="O21" s="353"/>
    </row>
    <row r="22" spans="1:15" ht="30" customHeight="1">
      <c r="A22" s="379"/>
      <c r="B22" s="383"/>
      <c r="C22" s="39" t="s">
        <v>134</v>
      </c>
      <c r="D22" s="347"/>
      <c r="E22" s="344"/>
      <c r="F22" s="346"/>
      <c r="G22" s="389"/>
      <c r="H22" s="390"/>
      <c r="I22" s="389"/>
      <c r="J22" s="384"/>
      <c r="K22" s="386"/>
      <c r="L22" s="415"/>
      <c r="M22" s="391"/>
      <c r="N22" s="361"/>
      <c r="O22" s="354"/>
    </row>
    <row r="23" spans="1:15" ht="52.5" customHeight="1">
      <c r="A23" s="379" t="s">
        <v>263</v>
      </c>
      <c r="B23" s="343" t="s">
        <v>60</v>
      </c>
      <c r="C23" s="345" t="s">
        <v>136</v>
      </c>
      <c r="D23" s="347"/>
      <c r="E23" s="344"/>
      <c r="F23" s="346"/>
      <c r="G23" s="347">
        <f>D23</f>
        <v>0</v>
      </c>
      <c r="H23" s="43"/>
      <c r="I23" s="42">
        <f>G23-H23</f>
        <v>0</v>
      </c>
      <c r="J23" s="346"/>
      <c r="K23" s="346"/>
      <c r="L23" s="235"/>
      <c r="M23" s="219"/>
      <c r="N23" s="364"/>
      <c r="O23" s="353"/>
    </row>
    <row r="24" spans="1:15" ht="52.5" customHeight="1">
      <c r="A24" s="380"/>
      <c r="B24" s="44" t="s">
        <v>66</v>
      </c>
      <c r="C24" s="345" t="s">
        <v>67</v>
      </c>
      <c r="D24" s="347"/>
      <c r="E24" s="344"/>
      <c r="F24" s="346"/>
      <c r="G24" s="347">
        <f>D24</f>
        <v>0</v>
      </c>
      <c r="H24" s="43"/>
      <c r="I24" s="42">
        <f>G24-H24</f>
        <v>0</v>
      </c>
      <c r="J24" s="346"/>
      <c r="K24" s="346"/>
      <c r="L24" s="235"/>
      <c r="M24" s="219"/>
      <c r="N24" s="364" t="s">
        <v>221</v>
      </c>
      <c r="O24" s="353"/>
    </row>
    <row r="25" spans="1:15" ht="30" customHeight="1" thickBot="1">
      <c r="A25" s="410" t="s">
        <v>300</v>
      </c>
      <c r="B25" s="411"/>
      <c r="C25" s="411" t="s">
        <v>167</v>
      </c>
      <c r="D25" s="366">
        <f>SUM(D5:D24)</f>
        <v>0</v>
      </c>
      <c r="E25" s="367"/>
      <c r="F25" s="368"/>
      <c r="G25" s="366">
        <f>SUM(G5:G24)</f>
        <v>0</v>
      </c>
      <c r="H25" s="366">
        <f>SUM(H5:H24)</f>
        <v>0</v>
      </c>
      <c r="I25" s="366">
        <f>SUM(I5:I24)</f>
        <v>0</v>
      </c>
      <c r="J25" s="217"/>
      <c r="K25" s="368"/>
      <c r="L25" s="369"/>
      <c r="M25" s="370">
        <v>0.8</v>
      </c>
      <c r="N25" s="221" t="str">
        <f>IF(J25&gt;M25,"總輔導款佔總經費&gt;"&amp;TEXT(M25,"0%")&amp;"，須修正","符合規定")</f>
        <v>符合規定</v>
      </c>
      <c r="O25" s="362"/>
    </row>
    <row r="26" spans="1:15" ht="30" customHeight="1">
      <c r="H26" s="57"/>
      <c r="I26" s="57"/>
    </row>
    <row r="27" spans="1:15" ht="30" customHeight="1">
      <c r="C27" s="6" t="s">
        <v>147</v>
      </c>
      <c r="D27" s="46">
        <f>D5+SUM(D7:D22)+D23+D24-D25</f>
        <v>0</v>
      </c>
      <c r="E27" s="46">
        <f>E5+SUM(E7:E22)+E23+E24-E25</f>
        <v>0</v>
      </c>
      <c r="F27" s="46"/>
      <c r="G27" s="46">
        <f>G5+SUM(G7:G22)+G23+G24-G25</f>
        <v>0</v>
      </c>
      <c r="H27" s="46">
        <f t="shared" ref="H27:I27" si="0">H5+SUM(H7:H22)+H23+H24-H25</f>
        <v>0</v>
      </c>
      <c r="I27" s="46">
        <f t="shared" si="0"/>
        <v>0</v>
      </c>
      <c r="M27" s="53" t="s">
        <v>228</v>
      </c>
      <c r="N27" s="54"/>
      <c r="O27" s="37" t="s">
        <v>229</v>
      </c>
    </row>
    <row r="28" spans="1:15" ht="30" customHeight="1">
      <c r="C28" s="6" t="s">
        <v>147</v>
      </c>
      <c r="D28" s="46">
        <f>SUM(D5:D24)-D25</f>
        <v>0</v>
      </c>
      <c r="E28" s="46">
        <f>SUM(E5:E24)-E25</f>
        <v>0</v>
      </c>
      <c r="F28" s="46"/>
      <c r="G28" s="46">
        <f>SUM(G5:G24)-G25</f>
        <v>0</v>
      </c>
      <c r="H28" s="46">
        <f t="shared" ref="H28:I28" si="1">SUM(H5:H24)-H25</f>
        <v>0</v>
      </c>
      <c r="I28" s="46">
        <f t="shared" si="1"/>
        <v>0</v>
      </c>
    </row>
    <row r="29" spans="1:15">
      <c r="H29" s="57"/>
      <c r="I29" s="57"/>
    </row>
    <row r="30" spans="1:15">
      <c r="H30" s="57"/>
      <c r="I30" s="57"/>
    </row>
    <row r="31" spans="1:15">
      <c r="H31" s="57"/>
      <c r="I31" s="57"/>
    </row>
    <row r="32" spans="1:15">
      <c r="H32" s="57"/>
      <c r="I32" s="57"/>
    </row>
    <row r="33" spans="8:9">
      <c r="H33" s="57"/>
      <c r="I33" s="57"/>
    </row>
    <row r="34" spans="8:9">
      <c r="H34" s="57"/>
      <c r="I34" s="57"/>
    </row>
    <row r="35" spans="8:9">
      <c r="H35" s="57"/>
      <c r="I35" s="57"/>
    </row>
    <row r="36" spans="8:9">
      <c r="H36" s="57"/>
      <c r="I36" s="57"/>
    </row>
    <row r="37" spans="8:9">
      <c r="H37" s="57"/>
      <c r="I37" s="57"/>
    </row>
    <row r="38" spans="8:9">
      <c r="H38" s="57"/>
      <c r="I38" s="57"/>
    </row>
    <row r="39" spans="8:9">
      <c r="H39" s="57"/>
      <c r="I39" s="57"/>
    </row>
    <row r="40" spans="8:9">
      <c r="H40" s="57"/>
      <c r="I40" s="57"/>
    </row>
    <row r="41" spans="8:9">
      <c r="H41" s="57"/>
      <c r="I41" s="57"/>
    </row>
    <row r="42" spans="8:9">
      <c r="H42" s="57"/>
      <c r="I42" s="57"/>
    </row>
    <row r="43" spans="8:9">
      <c r="H43" s="57"/>
      <c r="I43" s="57"/>
    </row>
    <row r="44" spans="8:9">
      <c r="H44" s="57"/>
      <c r="I44" s="57"/>
    </row>
    <row r="45" spans="8:9">
      <c r="H45" s="57"/>
      <c r="I45" s="57"/>
    </row>
    <row r="46" spans="8:9">
      <c r="H46" s="57"/>
      <c r="I46" s="57"/>
    </row>
    <row r="47" spans="8:9">
      <c r="H47" s="57"/>
      <c r="I47" s="57"/>
    </row>
    <row r="48" spans="8:9">
      <c r="H48" s="57"/>
      <c r="I48" s="57"/>
    </row>
    <row r="49" spans="8:9">
      <c r="H49" s="57"/>
      <c r="I49" s="57"/>
    </row>
    <row r="50" spans="8:9">
      <c r="H50" s="57"/>
      <c r="I50" s="57"/>
    </row>
    <row r="51" spans="8:9">
      <c r="H51" s="57"/>
      <c r="I51" s="57"/>
    </row>
    <row r="52" spans="8:9">
      <c r="H52" s="57"/>
      <c r="I52" s="57"/>
    </row>
    <row r="53" spans="8:9">
      <c r="H53" s="57"/>
      <c r="I53" s="57"/>
    </row>
    <row r="54" spans="8:9">
      <c r="H54" s="57"/>
      <c r="I54" s="57"/>
    </row>
    <row r="55" spans="8:9">
      <c r="H55" s="57"/>
      <c r="I55" s="57"/>
    </row>
    <row r="56" spans="8:9">
      <c r="H56" s="57"/>
      <c r="I56" s="57"/>
    </row>
    <row r="57" spans="8:9">
      <c r="H57" s="57"/>
      <c r="I57" s="57"/>
    </row>
    <row r="58" spans="8:9">
      <c r="H58" s="57"/>
      <c r="I58" s="57"/>
    </row>
    <row r="59" spans="8:9">
      <c r="H59" s="57"/>
      <c r="I59" s="57"/>
    </row>
    <row r="60" spans="8:9">
      <c r="H60" s="57"/>
      <c r="I60" s="57"/>
    </row>
    <row r="61" spans="8:9">
      <c r="H61" s="57"/>
      <c r="I61" s="57"/>
    </row>
    <row r="62" spans="8:9">
      <c r="H62" s="57"/>
      <c r="I62" s="57"/>
    </row>
    <row r="63" spans="8:9">
      <c r="H63" s="57"/>
      <c r="I63" s="57"/>
    </row>
    <row r="64" spans="8:9">
      <c r="H64" s="57"/>
      <c r="I64" s="57"/>
    </row>
    <row r="65" spans="8:9">
      <c r="H65" s="57"/>
      <c r="I65" s="57"/>
    </row>
    <row r="66" spans="8:9">
      <c r="H66" s="57"/>
      <c r="I66" s="57"/>
    </row>
    <row r="67" spans="8:9">
      <c r="H67" s="57"/>
      <c r="I67" s="57"/>
    </row>
    <row r="68" spans="8:9">
      <c r="H68" s="57"/>
      <c r="I68" s="57"/>
    </row>
    <row r="69" spans="8:9">
      <c r="H69" s="57"/>
      <c r="I69" s="57"/>
    </row>
    <row r="70" spans="8:9">
      <c r="H70" s="57"/>
      <c r="I70" s="57"/>
    </row>
    <row r="71" spans="8:9">
      <c r="H71" s="57"/>
      <c r="I71" s="57"/>
    </row>
    <row r="72" spans="8:9">
      <c r="H72" s="57"/>
      <c r="I72" s="57"/>
    </row>
    <row r="73" spans="8:9">
      <c r="H73" s="57"/>
      <c r="I73" s="57"/>
    </row>
    <row r="74" spans="8:9">
      <c r="H74" s="57"/>
      <c r="I74" s="57"/>
    </row>
    <row r="75" spans="8:9">
      <c r="H75" s="57"/>
      <c r="I75" s="57"/>
    </row>
    <row r="76" spans="8:9">
      <c r="H76" s="57"/>
      <c r="I76" s="57"/>
    </row>
    <row r="77" spans="8:9">
      <c r="H77" s="57"/>
      <c r="I77" s="57"/>
    </row>
    <row r="78" spans="8:9">
      <c r="H78" s="57"/>
      <c r="I78" s="57"/>
    </row>
    <row r="79" spans="8:9">
      <c r="H79" s="57"/>
      <c r="I79" s="57"/>
    </row>
    <row r="80" spans="8:9">
      <c r="H80" s="57"/>
      <c r="I80" s="57"/>
    </row>
    <row r="81" spans="8:9">
      <c r="H81" s="57"/>
      <c r="I81" s="57"/>
    </row>
    <row r="82" spans="8:9">
      <c r="H82" s="57"/>
      <c r="I82" s="57"/>
    </row>
    <row r="83" spans="8:9">
      <c r="H83" s="57"/>
      <c r="I83" s="57"/>
    </row>
    <row r="84" spans="8:9">
      <c r="H84" s="57"/>
      <c r="I84" s="57"/>
    </row>
    <row r="85" spans="8:9">
      <c r="H85" s="57"/>
      <c r="I85" s="57"/>
    </row>
    <row r="86" spans="8:9">
      <c r="H86" s="57"/>
      <c r="I86" s="57"/>
    </row>
    <row r="87" spans="8:9">
      <c r="H87" s="57"/>
      <c r="I87" s="57"/>
    </row>
    <row r="88" spans="8:9">
      <c r="H88" s="57"/>
      <c r="I88" s="57"/>
    </row>
    <row r="89" spans="8:9">
      <c r="H89" s="57"/>
      <c r="I89" s="57"/>
    </row>
    <row r="90" spans="8:9">
      <c r="H90" s="57"/>
      <c r="I90" s="57"/>
    </row>
    <row r="91" spans="8:9">
      <c r="H91" s="57"/>
      <c r="I91" s="57"/>
    </row>
    <row r="92" spans="8:9">
      <c r="H92" s="57"/>
      <c r="I92" s="57"/>
    </row>
    <row r="93" spans="8:9">
      <c r="H93" s="57"/>
      <c r="I93" s="57"/>
    </row>
    <row r="94" spans="8:9">
      <c r="H94" s="57"/>
      <c r="I94" s="57"/>
    </row>
    <row r="95" spans="8:9">
      <c r="H95" s="57"/>
      <c r="I95" s="57"/>
    </row>
    <row r="96" spans="8:9">
      <c r="H96" s="57"/>
      <c r="I96" s="57"/>
    </row>
    <row r="97" spans="8:9">
      <c r="H97" s="57"/>
      <c r="I97" s="57"/>
    </row>
    <row r="98" spans="8:9">
      <c r="H98" s="57"/>
      <c r="I98" s="57"/>
    </row>
    <row r="99" spans="8:9">
      <c r="H99" s="57"/>
      <c r="I99" s="57"/>
    </row>
    <row r="100" spans="8:9">
      <c r="H100" s="57"/>
      <c r="I100" s="57">
        <v>3</v>
      </c>
    </row>
    <row r="101" spans="8:9">
      <c r="H101" s="57"/>
      <c r="I101" s="57"/>
    </row>
    <row r="102" spans="8:9">
      <c r="H102" s="57"/>
      <c r="I102" s="57"/>
    </row>
    <row r="103" spans="8:9">
      <c r="H103" s="57"/>
      <c r="I103" s="57"/>
    </row>
    <row r="104" spans="8:9">
      <c r="H104" s="57"/>
      <c r="I104" s="57"/>
    </row>
    <row r="105" spans="8:9">
      <c r="H105" s="57"/>
      <c r="I105" s="57"/>
    </row>
    <row r="106" spans="8:9">
      <c r="H106" s="57"/>
      <c r="I106" s="57"/>
    </row>
    <row r="107" spans="8:9">
      <c r="H107" s="57"/>
      <c r="I107" s="57"/>
    </row>
    <row r="108" spans="8:9">
      <c r="H108" s="57"/>
      <c r="I108" s="57"/>
    </row>
    <row r="109" spans="8:9">
      <c r="H109" s="57"/>
      <c r="I109" s="57"/>
    </row>
    <row r="110" spans="8:9">
      <c r="H110" s="57"/>
      <c r="I110" s="57"/>
    </row>
    <row r="111" spans="8:9">
      <c r="H111" s="57"/>
      <c r="I111" s="57"/>
    </row>
    <row r="112" spans="8:9">
      <c r="H112" s="57"/>
      <c r="I112" s="57"/>
    </row>
    <row r="113" spans="8:9">
      <c r="H113" s="57"/>
      <c r="I113" s="57"/>
    </row>
    <row r="114" spans="8:9">
      <c r="H114" s="57"/>
      <c r="I114" s="57"/>
    </row>
    <row r="115" spans="8:9">
      <c r="H115" s="57"/>
      <c r="I115" s="57"/>
    </row>
    <row r="116" spans="8:9">
      <c r="H116" s="57"/>
      <c r="I116" s="57"/>
    </row>
    <row r="117" spans="8:9">
      <c r="H117" s="57"/>
      <c r="I117" s="57"/>
    </row>
    <row r="118" spans="8:9">
      <c r="H118" s="57"/>
      <c r="I118" s="57"/>
    </row>
    <row r="119" spans="8:9">
      <c r="H119" s="57"/>
      <c r="I119" s="57"/>
    </row>
    <row r="120" spans="8:9">
      <c r="H120" s="57"/>
      <c r="I120" s="57"/>
    </row>
    <row r="121" spans="8:9">
      <c r="H121" s="57"/>
      <c r="I121" s="57"/>
    </row>
    <row r="122" spans="8:9">
      <c r="H122" s="57"/>
      <c r="I122" s="57"/>
    </row>
    <row r="123" spans="8:9">
      <c r="H123" s="57"/>
      <c r="I123" s="57"/>
    </row>
    <row r="124" spans="8:9">
      <c r="H124" s="57"/>
      <c r="I124" s="57"/>
    </row>
    <row r="125" spans="8:9">
      <c r="H125" s="57"/>
      <c r="I125" s="57"/>
    </row>
    <row r="126" spans="8:9">
      <c r="H126" s="57"/>
      <c r="I126" s="57"/>
    </row>
    <row r="127" spans="8:9">
      <c r="H127" s="57"/>
      <c r="I127" s="57"/>
    </row>
    <row r="128" spans="8:9">
      <c r="H128" s="57"/>
      <c r="I128" s="57"/>
    </row>
    <row r="129" spans="8:9">
      <c r="H129" s="57"/>
      <c r="I129" s="57"/>
    </row>
    <row r="130" spans="8:9">
      <c r="H130" s="57"/>
      <c r="I130" s="57"/>
    </row>
    <row r="131" spans="8:9">
      <c r="H131" s="57"/>
      <c r="I131" s="57"/>
    </row>
    <row r="132" spans="8:9">
      <c r="H132" s="57"/>
      <c r="I132" s="57"/>
    </row>
    <row r="133" spans="8:9">
      <c r="H133" s="57"/>
      <c r="I133" s="57"/>
    </row>
    <row r="134" spans="8:9">
      <c r="H134" s="57"/>
      <c r="I134" s="57"/>
    </row>
    <row r="135" spans="8:9">
      <c r="H135" s="57"/>
      <c r="I135" s="57"/>
    </row>
    <row r="136" spans="8:9">
      <c r="H136" s="57"/>
      <c r="I136" s="57"/>
    </row>
    <row r="137" spans="8:9">
      <c r="H137" s="57"/>
      <c r="I137" s="57"/>
    </row>
    <row r="138" spans="8:9">
      <c r="H138" s="57"/>
      <c r="I138" s="57"/>
    </row>
    <row r="139" spans="8:9">
      <c r="H139" s="57"/>
      <c r="I139" s="57"/>
    </row>
    <row r="140" spans="8:9">
      <c r="H140" s="57"/>
      <c r="I140" s="57"/>
    </row>
    <row r="141" spans="8:9">
      <c r="H141" s="57"/>
      <c r="I141" s="57"/>
    </row>
    <row r="142" spans="8:9">
      <c r="H142" s="57"/>
      <c r="I142" s="57"/>
    </row>
    <row r="143" spans="8:9">
      <c r="H143" s="57"/>
      <c r="I143" s="57"/>
    </row>
    <row r="144" spans="8:9">
      <c r="H144" s="57"/>
      <c r="I144" s="57"/>
    </row>
    <row r="145" spans="8:9">
      <c r="H145" s="57"/>
      <c r="I145" s="57"/>
    </row>
    <row r="146" spans="8:9">
      <c r="H146" s="57"/>
      <c r="I146" s="57"/>
    </row>
    <row r="147" spans="8:9">
      <c r="H147" s="57"/>
      <c r="I147" s="57"/>
    </row>
    <row r="148" spans="8:9">
      <c r="H148" s="57"/>
      <c r="I148" s="57"/>
    </row>
    <row r="149" spans="8:9">
      <c r="H149" s="57"/>
      <c r="I149" s="57"/>
    </row>
    <row r="150" spans="8:9">
      <c r="H150" s="57"/>
      <c r="I150" s="57"/>
    </row>
    <row r="151" spans="8:9">
      <c r="H151" s="57"/>
      <c r="I151" s="57"/>
    </row>
    <row r="152" spans="8:9">
      <c r="H152" s="57"/>
      <c r="I152" s="57"/>
    </row>
    <row r="153" spans="8:9">
      <c r="H153" s="57"/>
      <c r="I153" s="57"/>
    </row>
    <row r="154" spans="8:9">
      <c r="H154" s="57"/>
      <c r="I154" s="57"/>
    </row>
    <row r="155" spans="8:9">
      <c r="H155" s="57"/>
      <c r="I155" s="57"/>
    </row>
    <row r="156" spans="8:9">
      <c r="H156" s="57"/>
      <c r="I156" s="57"/>
    </row>
    <row r="157" spans="8:9">
      <c r="H157" s="57"/>
      <c r="I157" s="57"/>
    </row>
    <row r="158" spans="8:9">
      <c r="H158" s="57"/>
      <c r="I158" s="57"/>
    </row>
    <row r="159" spans="8:9">
      <c r="H159" s="57"/>
      <c r="I159" s="57"/>
    </row>
    <row r="160" spans="8:9">
      <c r="H160" s="57"/>
      <c r="I160" s="57"/>
    </row>
    <row r="161" spans="8:9">
      <c r="H161" s="57"/>
      <c r="I161" s="57"/>
    </row>
    <row r="162" spans="8:9">
      <c r="H162" s="57"/>
      <c r="I162" s="57"/>
    </row>
    <row r="163" spans="8:9">
      <c r="H163" s="57"/>
      <c r="I163" s="57"/>
    </row>
    <row r="164" spans="8:9">
      <c r="H164" s="57"/>
      <c r="I164" s="57"/>
    </row>
    <row r="165" spans="8:9">
      <c r="H165" s="57"/>
      <c r="I165" s="57"/>
    </row>
    <row r="166" spans="8:9">
      <c r="H166" s="57"/>
      <c r="I166" s="57"/>
    </row>
    <row r="167" spans="8:9">
      <c r="H167" s="57"/>
      <c r="I167" s="57"/>
    </row>
    <row r="168" spans="8:9">
      <c r="H168" s="57"/>
      <c r="I168" s="57"/>
    </row>
    <row r="169" spans="8:9">
      <c r="H169" s="57"/>
      <c r="I169" s="57"/>
    </row>
    <row r="170" spans="8:9">
      <c r="H170" s="57"/>
      <c r="I170" s="57"/>
    </row>
    <row r="171" spans="8:9">
      <c r="H171" s="57"/>
      <c r="I171" s="57"/>
    </row>
    <row r="172" spans="8:9">
      <c r="H172" s="57"/>
      <c r="I172" s="57"/>
    </row>
    <row r="173" spans="8:9">
      <c r="H173" s="57"/>
      <c r="I173" s="57"/>
    </row>
    <row r="174" spans="8:9">
      <c r="H174" s="57"/>
      <c r="I174" s="57"/>
    </row>
    <row r="175" spans="8:9">
      <c r="H175" s="57"/>
      <c r="I175" s="57"/>
    </row>
    <row r="176" spans="8:9">
      <c r="H176" s="57"/>
      <c r="I176" s="57"/>
    </row>
    <row r="177" spans="8:9">
      <c r="H177" s="57"/>
      <c r="I177" s="57"/>
    </row>
    <row r="178" spans="8:9">
      <c r="H178" s="57"/>
      <c r="I178" s="57"/>
    </row>
    <row r="179" spans="8:9">
      <c r="H179" s="57"/>
      <c r="I179" s="57"/>
    </row>
    <row r="180" spans="8:9">
      <c r="H180" s="57"/>
      <c r="I180" s="57"/>
    </row>
    <row r="181" spans="8:9">
      <c r="H181" s="57"/>
      <c r="I181" s="57"/>
    </row>
    <row r="182" spans="8:9">
      <c r="H182" s="57"/>
      <c r="I182" s="57"/>
    </row>
    <row r="183" spans="8:9">
      <c r="H183" s="57"/>
      <c r="I183" s="57"/>
    </row>
    <row r="184" spans="8:9">
      <c r="H184" s="57"/>
      <c r="I184" s="57"/>
    </row>
    <row r="185" spans="8:9">
      <c r="H185" s="57"/>
      <c r="I185" s="57"/>
    </row>
    <row r="186" spans="8:9">
      <c r="H186" s="57"/>
      <c r="I186" s="57"/>
    </row>
    <row r="187" spans="8:9">
      <c r="H187" s="57"/>
      <c r="I187" s="57"/>
    </row>
    <row r="188" spans="8:9">
      <c r="H188" s="57"/>
      <c r="I188" s="57"/>
    </row>
    <row r="189" spans="8:9">
      <c r="H189" s="57"/>
      <c r="I189" s="57"/>
    </row>
    <row r="190" spans="8:9">
      <c r="H190" s="57"/>
      <c r="I190" s="57"/>
    </row>
    <row r="191" spans="8:9">
      <c r="H191" s="57"/>
      <c r="I191" s="57"/>
    </row>
    <row r="192" spans="8:9">
      <c r="H192" s="57"/>
      <c r="I192" s="57"/>
    </row>
    <row r="193" spans="8:9">
      <c r="H193" s="57"/>
      <c r="I193" s="57"/>
    </row>
    <row r="194" spans="8:9">
      <c r="H194" s="57"/>
      <c r="I194" s="57"/>
    </row>
    <row r="195" spans="8:9">
      <c r="H195" s="57"/>
      <c r="I195" s="57"/>
    </row>
    <row r="196" spans="8:9">
      <c r="H196" s="57"/>
      <c r="I196" s="57"/>
    </row>
    <row r="197" spans="8:9">
      <c r="H197" s="57"/>
      <c r="I197" s="57"/>
    </row>
    <row r="198" spans="8:9">
      <c r="H198" s="57"/>
      <c r="I198" s="57"/>
    </row>
    <row r="199" spans="8:9">
      <c r="H199" s="57"/>
      <c r="I199" s="57"/>
    </row>
    <row r="200" spans="8:9">
      <c r="H200" s="57"/>
      <c r="I200" s="57"/>
    </row>
    <row r="201" spans="8:9">
      <c r="H201" s="57"/>
      <c r="I201" s="57"/>
    </row>
    <row r="202" spans="8:9">
      <c r="H202" s="57"/>
      <c r="I202" s="57"/>
    </row>
    <row r="203" spans="8:9">
      <c r="H203" s="57"/>
      <c r="I203" s="57"/>
    </row>
    <row r="204" spans="8:9">
      <c r="H204" s="57"/>
      <c r="I204" s="57"/>
    </row>
    <row r="205" spans="8:9">
      <c r="H205" s="57"/>
      <c r="I205" s="57"/>
    </row>
    <row r="206" spans="8:9">
      <c r="H206" s="57"/>
      <c r="I206" s="57"/>
    </row>
    <row r="207" spans="8:9">
      <c r="H207" s="57"/>
      <c r="I207" s="57"/>
    </row>
    <row r="208" spans="8:9">
      <c r="H208" s="57"/>
      <c r="I208" s="57"/>
    </row>
    <row r="209" spans="8:9">
      <c r="H209" s="57"/>
      <c r="I209" s="57"/>
    </row>
    <row r="210" spans="8:9">
      <c r="H210" s="57"/>
      <c r="I210" s="57"/>
    </row>
    <row r="211" spans="8:9">
      <c r="H211" s="57"/>
      <c r="I211" s="57"/>
    </row>
    <row r="212" spans="8:9">
      <c r="H212" s="57"/>
      <c r="I212" s="57"/>
    </row>
    <row r="213" spans="8:9">
      <c r="H213" s="57"/>
      <c r="I213" s="57"/>
    </row>
    <row r="214" spans="8:9">
      <c r="H214" s="57"/>
      <c r="I214" s="57"/>
    </row>
    <row r="215" spans="8:9">
      <c r="H215" s="57"/>
      <c r="I215" s="57"/>
    </row>
    <row r="216" spans="8:9">
      <c r="H216" s="57"/>
      <c r="I216" s="57"/>
    </row>
    <row r="217" spans="8:9">
      <c r="H217" s="57"/>
      <c r="I217" s="57"/>
    </row>
    <row r="218" spans="8:9">
      <c r="H218" s="57"/>
      <c r="I218" s="57"/>
    </row>
    <row r="219" spans="8:9">
      <c r="H219" s="57"/>
      <c r="I219" s="57"/>
    </row>
    <row r="220" spans="8:9">
      <c r="H220" s="57"/>
      <c r="I220" s="57"/>
    </row>
    <row r="221" spans="8:9">
      <c r="H221" s="57"/>
      <c r="I221" s="57"/>
    </row>
    <row r="222" spans="8:9">
      <c r="H222" s="57"/>
      <c r="I222" s="57"/>
    </row>
    <row r="223" spans="8:9">
      <c r="H223" s="57"/>
      <c r="I223" s="57"/>
    </row>
    <row r="224" spans="8:9">
      <c r="H224" s="57"/>
      <c r="I224" s="57"/>
    </row>
    <row r="225" spans="8:9">
      <c r="H225" s="57"/>
      <c r="I225" s="57"/>
    </row>
    <row r="226" spans="8:9">
      <c r="H226" s="57"/>
      <c r="I226" s="57"/>
    </row>
    <row r="227" spans="8:9">
      <c r="H227" s="57"/>
      <c r="I227" s="57"/>
    </row>
    <row r="228" spans="8:9">
      <c r="H228" s="57"/>
      <c r="I228" s="57"/>
    </row>
    <row r="229" spans="8:9">
      <c r="H229" s="57"/>
      <c r="I229" s="57"/>
    </row>
    <row r="230" spans="8:9">
      <c r="H230" s="57"/>
      <c r="I230" s="57"/>
    </row>
    <row r="231" spans="8:9">
      <c r="H231" s="57"/>
      <c r="I231" s="57"/>
    </row>
    <row r="232" spans="8:9">
      <c r="H232" s="57"/>
      <c r="I232" s="57"/>
    </row>
    <row r="233" spans="8:9">
      <c r="H233" s="57"/>
      <c r="I233" s="57"/>
    </row>
    <row r="234" spans="8:9">
      <c r="H234" s="57"/>
      <c r="I234" s="57"/>
    </row>
    <row r="235" spans="8:9">
      <c r="H235" s="57"/>
      <c r="I235" s="57"/>
    </row>
    <row r="236" spans="8:9">
      <c r="H236" s="57"/>
      <c r="I236" s="57"/>
    </row>
    <row r="237" spans="8:9">
      <c r="H237" s="57"/>
      <c r="I237" s="57"/>
    </row>
    <row r="238" spans="8:9">
      <c r="H238" s="57"/>
      <c r="I238" s="57"/>
    </row>
    <row r="239" spans="8:9">
      <c r="H239" s="57"/>
      <c r="I239" s="57"/>
    </row>
    <row r="240" spans="8:9">
      <c r="H240" s="57"/>
      <c r="I240" s="57"/>
    </row>
    <row r="241" spans="8:9">
      <c r="H241" s="57"/>
      <c r="I241" s="57"/>
    </row>
    <row r="242" spans="8:9">
      <c r="H242" s="57"/>
      <c r="I242" s="57"/>
    </row>
    <row r="243" spans="8:9">
      <c r="H243" s="57"/>
      <c r="I243" s="57"/>
    </row>
    <row r="244" spans="8:9">
      <c r="H244" s="57"/>
      <c r="I244" s="57"/>
    </row>
    <row r="245" spans="8:9">
      <c r="H245" s="57"/>
      <c r="I245" s="57"/>
    </row>
    <row r="246" spans="8:9">
      <c r="H246" s="57"/>
      <c r="I246" s="57"/>
    </row>
    <row r="247" spans="8:9">
      <c r="H247" s="57"/>
      <c r="I247" s="57"/>
    </row>
    <row r="248" spans="8:9">
      <c r="H248" s="57"/>
      <c r="I248" s="57"/>
    </row>
    <row r="249" spans="8:9">
      <c r="H249" s="57"/>
      <c r="I249" s="57"/>
    </row>
    <row r="250" spans="8:9">
      <c r="H250" s="57"/>
      <c r="I250" s="57"/>
    </row>
    <row r="251" spans="8:9">
      <c r="H251" s="57"/>
      <c r="I251" s="57"/>
    </row>
    <row r="252" spans="8:9">
      <c r="H252" s="57"/>
      <c r="I252" s="57"/>
    </row>
    <row r="253" spans="8:9">
      <c r="H253" s="57"/>
      <c r="I253" s="57"/>
    </row>
    <row r="254" spans="8:9">
      <c r="H254" s="57"/>
      <c r="I254" s="57"/>
    </row>
    <row r="255" spans="8:9">
      <c r="H255" s="57"/>
      <c r="I255" s="57"/>
    </row>
    <row r="256" spans="8:9">
      <c r="H256" s="57"/>
      <c r="I256" s="57"/>
    </row>
    <row r="257" spans="8:9">
      <c r="H257" s="57"/>
      <c r="I257" s="57"/>
    </row>
    <row r="258" spans="8:9">
      <c r="H258" s="57"/>
      <c r="I258" s="57"/>
    </row>
    <row r="259" spans="8:9">
      <c r="H259" s="57"/>
      <c r="I259" s="57"/>
    </row>
    <row r="260" spans="8:9">
      <c r="H260" s="57"/>
      <c r="I260" s="57"/>
    </row>
    <row r="261" spans="8:9">
      <c r="H261" s="57"/>
      <c r="I261" s="57"/>
    </row>
    <row r="262" spans="8:9">
      <c r="H262" s="57"/>
      <c r="I262" s="57"/>
    </row>
    <row r="263" spans="8:9">
      <c r="H263" s="57"/>
      <c r="I263" s="57"/>
    </row>
    <row r="264" spans="8:9">
      <c r="H264" s="57"/>
      <c r="I264" s="57"/>
    </row>
    <row r="265" spans="8:9">
      <c r="H265" s="57"/>
      <c r="I265" s="57"/>
    </row>
    <row r="266" spans="8:9">
      <c r="H266" s="57"/>
      <c r="I266" s="57"/>
    </row>
    <row r="267" spans="8:9">
      <c r="H267" s="57"/>
      <c r="I267" s="57"/>
    </row>
    <row r="268" spans="8:9">
      <c r="H268" s="57"/>
      <c r="I268" s="57"/>
    </row>
    <row r="269" spans="8:9">
      <c r="H269" s="57"/>
      <c r="I269" s="57"/>
    </row>
    <row r="270" spans="8:9">
      <c r="H270" s="57"/>
      <c r="I270" s="57"/>
    </row>
    <row r="271" spans="8:9">
      <c r="H271" s="57"/>
      <c r="I271" s="57"/>
    </row>
    <row r="272" spans="8:9">
      <c r="H272" s="57"/>
      <c r="I272" s="57"/>
    </row>
    <row r="273" spans="8:9">
      <c r="H273" s="57"/>
      <c r="I273" s="57"/>
    </row>
    <row r="274" spans="8:9">
      <c r="H274" s="57"/>
      <c r="I274" s="57"/>
    </row>
    <row r="275" spans="8:9">
      <c r="H275" s="57"/>
      <c r="I275" s="57"/>
    </row>
    <row r="276" spans="8:9">
      <c r="H276" s="57"/>
      <c r="I276" s="57"/>
    </row>
    <row r="277" spans="8:9">
      <c r="H277" s="57"/>
      <c r="I277" s="57"/>
    </row>
    <row r="278" spans="8:9">
      <c r="H278" s="57"/>
      <c r="I278" s="57"/>
    </row>
    <row r="279" spans="8:9">
      <c r="H279" s="57"/>
      <c r="I279" s="57"/>
    </row>
    <row r="280" spans="8:9">
      <c r="H280" s="57"/>
      <c r="I280" s="57"/>
    </row>
    <row r="281" spans="8:9">
      <c r="H281" s="57"/>
      <c r="I281" s="57"/>
    </row>
    <row r="282" spans="8:9">
      <c r="H282" s="57"/>
      <c r="I282" s="57"/>
    </row>
    <row r="283" spans="8:9">
      <c r="H283" s="57"/>
      <c r="I283" s="57"/>
    </row>
    <row r="284" spans="8:9">
      <c r="H284" s="57"/>
      <c r="I284" s="57"/>
    </row>
    <row r="285" spans="8:9">
      <c r="H285" s="57"/>
      <c r="I285" s="57"/>
    </row>
    <row r="286" spans="8:9">
      <c r="H286" s="57"/>
      <c r="I286" s="57"/>
    </row>
    <row r="287" spans="8:9">
      <c r="H287" s="57"/>
      <c r="I287" s="57"/>
    </row>
    <row r="288" spans="8:9">
      <c r="H288" s="57"/>
      <c r="I288" s="57"/>
    </row>
    <row r="289" spans="8:9">
      <c r="H289" s="57"/>
      <c r="I289" s="57"/>
    </row>
    <row r="290" spans="8:9">
      <c r="H290" s="57"/>
      <c r="I290" s="57"/>
    </row>
    <row r="291" spans="8:9">
      <c r="H291" s="57"/>
      <c r="I291" s="57"/>
    </row>
    <row r="292" spans="8:9">
      <c r="H292" s="57"/>
      <c r="I292" s="57"/>
    </row>
    <row r="293" spans="8:9">
      <c r="H293" s="57"/>
      <c r="I293" s="57"/>
    </row>
    <row r="294" spans="8:9">
      <c r="H294" s="57"/>
      <c r="I294" s="57"/>
    </row>
    <row r="295" spans="8:9">
      <c r="H295" s="57"/>
      <c r="I295" s="57"/>
    </row>
    <row r="296" spans="8:9">
      <c r="H296" s="57"/>
      <c r="I296" s="57"/>
    </row>
    <row r="297" spans="8:9">
      <c r="H297" s="57"/>
      <c r="I297" s="57"/>
    </row>
    <row r="298" spans="8:9">
      <c r="H298" s="57"/>
      <c r="I298" s="57"/>
    </row>
    <row r="299" spans="8:9">
      <c r="H299" s="57"/>
      <c r="I299" s="57"/>
    </row>
    <row r="300" spans="8:9">
      <c r="H300" s="57"/>
      <c r="I300" s="57"/>
    </row>
    <row r="301" spans="8:9">
      <c r="H301" s="57"/>
      <c r="I301" s="57"/>
    </row>
    <row r="302" spans="8:9">
      <c r="H302" s="57"/>
      <c r="I302" s="57"/>
    </row>
    <row r="303" spans="8:9">
      <c r="H303" s="57"/>
      <c r="I303" s="57"/>
    </row>
    <row r="304" spans="8:9">
      <c r="H304" s="57"/>
      <c r="I304" s="57"/>
    </row>
    <row r="305" spans="8:9">
      <c r="H305" s="57"/>
      <c r="I305" s="57"/>
    </row>
    <row r="306" spans="8:9">
      <c r="H306" s="57"/>
      <c r="I306" s="57"/>
    </row>
    <row r="307" spans="8:9">
      <c r="H307" s="57"/>
      <c r="I307" s="57"/>
    </row>
    <row r="308" spans="8:9">
      <c r="H308" s="57"/>
      <c r="I308" s="57"/>
    </row>
    <row r="309" spans="8:9">
      <c r="H309" s="57"/>
      <c r="I309" s="57"/>
    </row>
    <row r="310" spans="8:9">
      <c r="H310" s="57"/>
      <c r="I310" s="57"/>
    </row>
    <row r="311" spans="8:9">
      <c r="H311" s="57"/>
      <c r="I311" s="57"/>
    </row>
    <row r="312" spans="8:9">
      <c r="H312" s="57"/>
      <c r="I312" s="57"/>
    </row>
    <row r="313" spans="8:9">
      <c r="H313" s="57"/>
      <c r="I313" s="57"/>
    </row>
    <row r="314" spans="8:9">
      <c r="H314" s="57"/>
      <c r="I314" s="57"/>
    </row>
    <row r="315" spans="8:9">
      <c r="H315" s="57"/>
      <c r="I315" s="57"/>
    </row>
    <row r="316" spans="8:9">
      <c r="H316" s="57"/>
      <c r="I316" s="57"/>
    </row>
    <row r="317" spans="8:9">
      <c r="H317" s="57"/>
      <c r="I317" s="57"/>
    </row>
    <row r="318" spans="8:9">
      <c r="H318" s="57"/>
      <c r="I318" s="57"/>
    </row>
    <row r="319" spans="8:9">
      <c r="H319" s="57"/>
      <c r="I319" s="57"/>
    </row>
    <row r="320" spans="8:9">
      <c r="H320" s="57"/>
      <c r="I320" s="57"/>
    </row>
    <row r="321" spans="8:9">
      <c r="H321" s="57"/>
      <c r="I321" s="57"/>
    </row>
    <row r="322" spans="8:9">
      <c r="H322" s="57"/>
      <c r="I322" s="57"/>
    </row>
    <row r="323" spans="8:9">
      <c r="H323" s="57"/>
      <c r="I323" s="57"/>
    </row>
    <row r="324" spans="8:9">
      <c r="H324" s="57"/>
      <c r="I324" s="57"/>
    </row>
    <row r="325" spans="8:9">
      <c r="H325" s="57"/>
      <c r="I325" s="57"/>
    </row>
    <row r="326" spans="8:9">
      <c r="H326" s="57"/>
      <c r="I326" s="57"/>
    </row>
    <row r="327" spans="8:9">
      <c r="H327" s="57"/>
      <c r="I327" s="57"/>
    </row>
    <row r="328" spans="8:9">
      <c r="H328" s="57"/>
      <c r="I328" s="57"/>
    </row>
    <row r="329" spans="8:9">
      <c r="H329" s="57"/>
      <c r="I329" s="57"/>
    </row>
    <row r="330" spans="8:9">
      <c r="H330" s="57"/>
      <c r="I330" s="57"/>
    </row>
    <row r="331" spans="8:9">
      <c r="H331" s="57"/>
      <c r="I331" s="57"/>
    </row>
    <row r="332" spans="8:9">
      <c r="H332" s="57"/>
      <c r="I332" s="57"/>
    </row>
    <row r="333" spans="8:9">
      <c r="H333" s="57"/>
      <c r="I333" s="57"/>
    </row>
    <row r="334" spans="8:9">
      <c r="H334" s="57"/>
      <c r="I334" s="57"/>
    </row>
    <row r="335" spans="8:9">
      <c r="H335" s="57"/>
      <c r="I335" s="57"/>
    </row>
    <row r="336" spans="8:9">
      <c r="H336" s="57"/>
      <c r="I336" s="57"/>
    </row>
    <row r="337" spans="8:9">
      <c r="H337" s="57"/>
      <c r="I337" s="57"/>
    </row>
    <row r="338" spans="8:9">
      <c r="H338" s="57"/>
      <c r="I338" s="57"/>
    </row>
    <row r="339" spans="8:9">
      <c r="H339" s="57"/>
      <c r="I339" s="57"/>
    </row>
    <row r="340" spans="8:9">
      <c r="H340" s="57"/>
      <c r="I340" s="57"/>
    </row>
    <row r="341" spans="8:9">
      <c r="H341" s="57"/>
      <c r="I341" s="57"/>
    </row>
    <row r="342" spans="8:9">
      <c r="H342" s="57"/>
      <c r="I342" s="57"/>
    </row>
    <row r="343" spans="8:9">
      <c r="H343" s="57"/>
      <c r="I343" s="57"/>
    </row>
    <row r="344" spans="8:9">
      <c r="H344" s="57"/>
      <c r="I344" s="57"/>
    </row>
    <row r="345" spans="8:9">
      <c r="H345" s="57"/>
      <c r="I345" s="57"/>
    </row>
    <row r="346" spans="8:9">
      <c r="H346" s="57"/>
      <c r="I346" s="57"/>
    </row>
    <row r="347" spans="8:9">
      <c r="H347" s="57"/>
      <c r="I347" s="57"/>
    </row>
    <row r="348" spans="8:9">
      <c r="H348" s="57"/>
      <c r="I348" s="57"/>
    </row>
    <row r="349" spans="8:9">
      <c r="H349" s="57"/>
      <c r="I349" s="57"/>
    </row>
    <row r="350" spans="8:9">
      <c r="H350" s="57"/>
      <c r="I350" s="57"/>
    </row>
    <row r="351" spans="8:9">
      <c r="H351" s="57"/>
      <c r="I351" s="57"/>
    </row>
    <row r="352" spans="8:9">
      <c r="H352" s="57"/>
      <c r="I352" s="57"/>
    </row>
    <row r="353" spans="8:9">
      <c r="H353" s="57"/>
      <c r="I353" s="57"/>
    </row>
    <row r="354" spans="8:9">
      <c r="H354" s="57"/>
      <c r="I354" s="57"/>
    </row>
    <row r="355" spans="8:9">
      <c r="H355" s="57"/>
      <c r="I355" s="57"/>
    </row>
    <row r="356" spans="8:9">
      <c r="H356" s="57"/>
      <c r="I356" s="57"/>
    </row>
    <row r="357" spans="8:9">
      <c r="H357" s="57"/>
      <c r="I357" s="57"/>
    </row>
    <row r="358" spans="8:9">
      <c r="H358" s="57"/>
      <c r="I358" s="57"/>
    </row>
    <row r="359" spans="8:9">
      <c r="H359" s="57"/>
      <c r="I359" s="57"/>
    </row>
    <row r="360" spans="8:9">
      <c r="H360" s="57"/>
      <c r="I360" s="57"/>
    </row>
    <row r="361" spans="8:9">
      <c r="H361" s="57"/>
      <c r="I361" s="57"/>
    </row>
    <row r="362" spans="8:9">
      <c r="H362" s="57"/>
      <c r="I362" s="57"/>
    </row>
    <row r="363" spans="8:9">
      <c r="H363" s="57"/>
      <c r="I363" s="57"/>
    </row>
    <row r="364" spans="8:9">
      <c r="H364" s="57"/>
      <c r="I364" s="57"/>
    </row>
    <row r="365" spans="8:9">
      <c r="H365" s="57"/>
      <c r="I365" s="57"/>
    </row>
    <row r="366" spans="8:9">
      <c r="H366" s="57"/>
      <c r="I366" s="57"/>
    </row>
    <row r="367" spans="8:9">
      <c r="H367" s="57"/>
      <c r="I367" s="57"/>
    </row>
    <row r="368" spans="8:9">
      <c r="H368" s="57"/>
      <c r="I368" s="57"/>
    </row>
    <row r="369" spans="8:9">
      <c r="H369" s="57"/>
      <c r="I369" s="57"/>
    </row>
    <row r="370" spans="8:9">
      <c r="H370" s="57"/>
      <c r="I370" s="57"/>
    </row>
    <row r="371" spans="8:9">
      <c r="H371" s="57"/>
      <c r="I371" s="57"/>
    </row>
    <row r="372" spans="8:9">
      <c r="H372" s="57"/>
      <c r="I372" s="57"/>
    </row>
    <row r="373" spans="8:9">
      <c r="H373" s="57"/>
      <c r="I373" s="57"/>
    </row>
    <row r="374" spans="8:9">
      <c r="H374" s="57"/>
      <c r="I374" s="57"/>
    </row>
    <row r="375" spans="8:9">
      <c r="H375" s="57"/>
      <c r="I375" s="57"/>
    </row>
    <row r="376" spans="8:9">
      <c r="H376" s="57"/>
      <c r="I376" s="57"/>
    </row>
    <row r="377" spans="8:9">
      <c r="H377" s="57"/>
      <c r="I377" s="57"/>
    </row>
    <row r="378" spans="8:9">
      <c r="H378" s="57"/>
      <c r="I378" s="57"/>
    </row>
    <row r="379" spans="8:9">
      <c r="H379" s="57"/>
      <c r="I379" s="57"/>
    </row>
    <row r="380" spans="8:9">
      <c r="H380" s="57"/>
      <c r="I380" s="57"/>
    </row>
    <row r="381" spans="8:9">
      <c r="H381" s="57"/>
      <c r="I381" s="57"/>
    </row>
    <row r="382" spans="8:9">
      <c r="H382" s="57"/>
      <c r="I382" s="57"/>
    </row>
    <row r="383" spans="8:9">
      <c r="H383" s="57"/>
      <c r="I383" s="57"/>
    </row>
    <row r="384" spans="8:9">
      <c r="H384" s="57"/>
      <c r="I384" s="57"/>
    </row>
    <row r="385" spans="8:9">
      <c r="H385" s="57"/>
      <c r="I385" s="57"/>
    </row>
    <row r="386" spans="8:9">
      <c r="H386" s="57"/>
      <c r="I386" s="57"/>
    </row>
    <row r="387" spans="8:9">
      <c r="H387" s="57"/>
      <c r="I387" s="57"/>
    </row>
    <row r="388" spans="8:9">
      <c r="H388" s="57"/>
      <c r="I388" s="57"/>
    </row>
    <row r="389" spans="8:9">
      <c r="H389" s="57"/>
      <c r="I389" s="57"/>
    </row>
    <row r="390" spans="8:9">
      <c r="H390" s="57"/>
      <c r="I390" s="57"/>
    </row>
    <row r="391" spans="8:9">
      <c r="H391" s="57"/>
      <c r="I391" s="57"/>
    </row>
    <row r="392" spans="8:9">
      <c r="H392" s="57"/>
      <c r="I392" s="57"/>
    </row>
    <row r="393" spans="8:9">
      <c r="H393" s="57"/>
      <c r="I393" s="57"/>
    </row>
    <row r="394" spans="8:9">
      <c r="H394" s="57"/>
      <c r="I394" s="57"/>
    </row>
    <row r="395" spans="8:9">
      <c r="H395" s="57"/>
      <c r="I395" s="57"/>
    </row>
    <row r="396" spans="8:9">
      <c r="H396" s="57"/>
      <c r="I396" s="57"/>
    </row>
    <row r="397" spans="8:9">
      <c r="H397" s="57"/>
      <c r="I397" s="57"/>
    </row>
    <row r="398" spans="8:9">
      <c r="H398" s="57"/>
      <c r="I398" s="57"/>
    </row>
    <row r="399" spans="8:9">
      <c r="H399" s="57"/>
      <c r="I399" s="57"/>
    </row>
    <row r="400" spans="8:9">
      <c r="H400" s="57"/>
      <c r="I400" s="57"/>
    </row>
    <row r="401" spans="8:9">
      <c r="H401" s="57"/>
      <c r="I401" s="57"/>
    </row>
    <row r="402" spans="8:9">
      <c r="H402" s="57"/>
      <c r="I402" s="57"/>
    </row>
    <row r="403" spans="8:9">
      <c r="H403" s="57"/>
      <c r="I403" s="57"/>
    </row>
    <row r="404" spans="8:9">
      <c r="H404" s="57"/>
      <c r="I404" s="57"/>
    </row>
    <row r="405" spans="8:9">
      <c r="H405" s="57"/>
      <c r="I405" s="57"/>
    </row>
    <row r="406" spans="8:9">
      <c r="H406" s="57"/>
      <c r="I406" s="57"/>
    </row>
    <row r="407" spans="8:9">
      <c r="H407" s="57"/>
      <c r="I407" s="57"/>
    </row>
    <row r="408" spans="8:9">
      <c r="H408" s="57"/>
      <c r="I408" s="57"/>
    </row>
    <row r="409" spans="8:9">
      <c r="H409" s="57"/>
      <c r="I409" s="57"/>
    </row>
    <row r="410" spans="8:9">
      <c r="H410" s="57"/>
      <c r="I410" s="57"/>
    </row>
    <row r="411" spans="8:9">
      <c r="H411" s="57"/>
      <c r="I411" s="57"/>
    </row>
    <row r="412" spans="8:9">
      <c r="H412" s="57"/>
      <c r="I412" s="57"/>
    </row>
    <row r="413" spans="8:9">
      <c r="H413" s="57"/>
      <c r="I413" s="57"/>
    </row>
    <row r="414" spans="8:9">
      <c r="H414" s="57"/>
      <c r="I414" s="57"/>
    </row>
    <row r="415" spans="8:9">
      <c r="H415" s="57"/>
      <c r="I415" s="57"/>
    </row>
    <row r="416" spans="8:9">
      <c r="H416" s="57"/>
      <c r="I416" s="57"/>
    </row>
    <row r="417" spans="8:9">
      <c r="H417" s="57"/>
      <c r="I417" s="57"/>
    </row>
    <row r="418" spans="8:9">
      <c r="H418" s="57"/>
      <c r="I418" s="57"/>
    </row>
    <row r="419" spans="8:9">
      <c r="H419" s="57"/>
      <c r="I419" s="57"/>
    </row>
    <row r="420" spans="8:9">
      <c r="H420" s="57"/>
      <c r="I420" s="57"/>
    </row>
    <row r="421" spans="8:9">
      <c r="H421" s="57"/>
      <c r="I421" s="57"/>
    </row>
    <row r="422" spans="8:9">
      <c r="H422" s="57"/>
      <c r="I422" s="57"/>
    </row>
    <row r="423" spans="8:9">
      <c r="H423" s="57"/>
      <c r="I423" s="57"/>
    </row>
    <row r="424" spans="8:9">
      <c r="H424" s="57"/>
      <c r="I424" s="57"/>
    </row>
    <row r="425" spans="8:9">
      <c r="H425" s="57"/>
      <c r="I425" s="57"/>
    </row>
    <row r="426" spans="8:9">
      <c r="H426" s="57"/>
      <c r="I426" s="57"/>
    </row>
    <row r="427" spans="8:9">
      <c r="H427" s="57"/>
      <c r="I427" s="57"/>
    </row>
    <row r="428" spans="8:9">
      <c r="H428" s="57"/>
      <c r="I428" s="57"/>
    </row>
    <row r="429" spans="8:9">
      <c r="H429" s="57"/>
      <c r="I429" s="57"/>
    </row>
    <row r="430" spans="8:9">
      <c r="H430" s="57"/>
      <c r="I430" s="57"/>
    </row>
    <row r="431" spans="8:9">
      <c r="H431" s="57"/>
      <c r="I431" s="57"/>
    </row>
    <row r="432" spans="8:9">
      <c r="H432" s="57"/>
      <c r="I432" s="57"/>
    </row>
    <row r="433" spans="8:9">
      <c r="H433" s="57"/>
      <c r="I433" s="57"/>
    </row>
    <row r="434" spans="8:9">
      <c r="H434" s="57"/>
      <c r="I434" s="57"/>
    </row>
    <row r="435" spans="8:9">
      <c r="H435" s="57"/>
      <c r="I435" s="57"/>
    </row>
    <row r="436" spans="8:9">
      <c r="H436" s="57"/>
      <c r="I436" s="57"/>
    </row>
    <row r="437" spans="8:9">
      <c r="H437" s="57"/>
      <c r="I437" s="57"/>
    </row>
    <row r="438" spans="8:9">
      <c r="H438" s="57"/>
      <c r="I438" s="57"/>
    </row>
    <row r="439" spans="8:9">
      <c r="H439" s="57"/>
      <c r="I439" s="57"/>
    </row>
    <row r="440" spans="8:9">
      <c r="H440" s="57"/>
      <c r="I440" s="57"/>
    </row>
    <row r="441" spans="8:9">
      <c r="H441" s="57"/>
      <c r="I441" s="57"/>
    </row>
    <row r="442" spans="8:9">
      <c r="H442" s="57"/>
      <c r="I442" s="57"/>
    </row>
    <row r="443" spans="8:9">
      <c r="H443" s="57"/>
      <c r="I443" s="57"/>
    </row>
    <row r="444" spans="8:9">
      <c r="H444" s="57"/>
      <c r="I444" s="57"/>
    </row>
    <row r="445" spans="8:9">
      <c r="H445" s="57"/>
      <c r="I445" s="57"/>
    </row>
    <row r="446" spans="8:9">
      <c r="H446" s="57"/>
      <c r="I446" s="57"/>
    </row>
    <row r="447" spans="8:9">
      <c r="H447" s="57"/>
      <c r="I447" s="57"/>
    </row>
    <row r="448" spans="8:9">
      <c r="H448" s="57"/>
      <c r="I448" s="57"/>
    </row>
    <row r="449" spans="8:9">
      <c r="H449" s="57"/>
      <c r="I449" s="57"/>
    </row>
    <row r="450" spans="8:9">
      <c r="H450" s="57"/>
      <c r="I450" s="57"/>
    </row>
    <row r="451" spans="8:9">
      <c r="H451" s="57"/>
      <c r="I451" s="57"/>
    </row>
    <row r="452" spans="8:9">
      <c r="H452" s="57"/>
      <c r="I452" s="57"/>
    </row>
    <row r="453" spans="8:9">
      <c r="H453" s="57"/>
      <c r="I453" s="57"/>
    </row>
    <row r="454" spans="8:9">
      <c r="H454" s="57"/>
      <c r="I454" s="57"/>
    </row>
    <row r="455" spans="8:9">
      <c r="H455" s="57"/>
      <c r="I455" s="57"/>
    </row>
    <row r="456" spans="8:9">
      <c r="H456" s="57"/>
      <c r="I456" s="57"/>
    </row>
    <row r="457" spans="8:9">
      <c r="H457" s="57"/>
      <c r="I457" s="57"/>
    </row>
    <row r="458" spans="8:9">
      <c r="H458" s="57"/>
      <c r="I458" s="57"/>
    </row>
    <row r="459" spans="8:9">
      <c r="H459" s="57"/>
      <c r="I459" s="57"/>
    </row>
    <row r="460" spans="8:9">
      <c r="H460" s="57"/>
      <c r="I460" s="57"/>
    </row>
    <row r="461" spans="8:9">
      <c r="H461" s="57"/>
      <c r="I461" s="57"/>
    </row>
    <row r="462" spans="8:9">
      <c r="H462" s="57"/>
      <c r="I462" s="57"/>
    </row>
    <row r="463" spans="8:9">
      <c r="H463" s="57"/>
      <c r="I463" s="57"/>
    </row>
    <row r="464" spans="8:9">
      <c r="H464" s="57"/>
      <c r="I464" s="57"/>
    </row>
    <row r="465" spans="8:9">
      <c r="H465" s="57"/>
      <c r="I465" s="57"/>
    </row>
    <row r="466" spans="8:9">
      <c r="H466" s="57"/>
      <c r="I466" s="57"/>
    </row>
    <row r="467" spans="8:9">
      <c r="H467" s="57"/>
      <c r="I467" s="57"/>
    </row>
    <row r="468" spans="8:9">
      <c r="H468" s="57"/>
      <c r="I468" s="57"/>
    </row>
    <row r="469" spans="8:9">
      <c r="H469" s="57"/>
      <c r="I469" s="57"/>
    </row>
    <row r="470" spans="8:9">
      <c r="H470" s="57"/>
      <c r="I470" s="57"/>
    </row>
    <row r="471" spans="8:9">
      <c r="H471" s="57"/>
      <c r="I471" s="57"/>
    </row>
    <row r="472" spans="8:9">
      <c r="H472" s="57"/>
      <c r="I472" s="57"/>
    </row>
    <row r="473" spans="8:9">
      <c r="H473" s="57"/>
      <c r="I473" s="57"/>
    </row>
    <row r="474" spans="8:9">
      <c r="H474" s="57"/>
      <c r="I474" s="57"/>
    </row>
    <row r="475" spans="8:9">
      <c r="H475" s="57"/>
      <c r="I475" s="57"/>
    </row>
    <row r="476" spans="8:9">
      <c r="H476" s="57"/>
      <c r="I476" s="57"/>
    </row>
    <row r="477" spans="8:9">
      <c r="H477" s="57"/>
      <c r="I477" s="57"/>
    </row>
    <row r="478" spans="8:9">
      <c r="H478" s="57"/>
      <c r="I478" s="57"/>
    </row>
    <row r="479" spans="8:9">
      <c r="H479" s="57"/>
      <c r="I479" s="57"/>
    </row>
    <row r="480" spans="8:9">
      <c r="H480" s="57"/>
      <c r="I480" s="57"/>
    </row>
    <row r="481" spans="8:9">
      <c r="H481" s="57"/>
      <c r="I481" s="57"/>
    </row>
    <row r="482" spans="8:9">
      <c r="H482" s="57"/>
      <c r="I482" s="57"/>
    </row>
    <row r="483" spans="8:9">
      <c r="H483" s="57"/>
      <c r="I483" s="57"/>
    </row>
    <row r="484" spans="8:9">
      <c r="H484" s="57"/>
      <c r="I484" s="57"/>
    </row>
    <row r="485" spans="8:9">
      <c r="H485" s="57"/>
      <c r="I485" s="57"/>
    </row>
    <row r="486" spans="8:9">
      <c r="H486" s="57"/>
      <c r="I486" s="57"/>
    </row>
    <row r="487" spans="8:9">
      <c r="H487" s="57"/>
      <c r="I487" s="57"/>
    </row>
    <row r="488" spans="8:9">
      <c r="H488" s="57"/>
      <c r="I488" s="57"/>
    </row>
    <row r="489" spans="8:9">
      <c r="H489" s="57"/>
      <c r="I489" s="57"/>
    </row>
    <row r="490" spans="8:9">
      <c r="H490" s="57"/>
      <c r="I490" s="57"/>
    </row>
    <row r="491" spans="8:9">
      <c r="H491" s="57"/>
      <c r="I491" s="57"/>
    </row>
    <row r="492" spans="8:9">
      <c r="H492" s="57"/>
      <c r="I492" s="57"/>
    </row>
    <row r="493" spans="8:9">
      <c r="H493" s="57"/>
      <c r="I493" s="57"/>
    </row>
    <row r="494" spans="8:9">
      <c r="H494" s="57"/>
      <c r="I494" s="57"/>
    </row>
    <row r="495" spans="8:9">
      <c r="H495" s="57"/>
      <c r="I495" s="57"/>
    </row>
    <row r="496" spans="8:9">
      <c r="H496" s="57"/>
      <c r="I496" s="57"/>
    </row>
    <row r="497" spans="8:9">
      <c r="H497" s="57"/>
      <c r="I497" s="57"/>
    </row>
    <row r="498" spans="8:9">
      <c r="H498" s="57"/>
      <c r="I498" s="57"/>
    </row>
    <row r="499" spans="8:9">
      <c r="H499" s="57"/>
      <c r="I499" s="57"/>
    </row>
    <row r="500" spans="8:9">
      <c r="H500" s="57"/>
      <c r="I500" s="57"/>
    </row>
    <row r="501" spans="8:9">
      <c r="H501" s="57"/>
      <c r="I501" s="57"/>
    </row>
    <row r="502" spans="8:9">
      <c r="H502" s="57"/>
      <c r="I502" s="57"/>
    </row>
    <row r="503" spans="8:9">
      <c r="H503" s="57"/>
      <c r="I503" s="57"/>
    </row>
    <row r="504" spans="8:9">
      <c r="H504" s="57"/>
      <c r="I504" s="57"/>
    </row>
    <row r="505" spans="8:9">
      <c r="H505" s="57"/>
      <c r="I505" s="57"/>
    </row>
    <row r="506" spans="8:9">
      <c r="H506" s="57"/>
      <c r="I506" s="57"/>
    </row>
    <row r="507" spans="8:9">
      <c r="H507" s="57"/>
      <c r="I507" s="57"/>
    </row>
    <row r="508" spans="8:9">
      <c r="H508" s="57"/>
      <c r="I508" s="57"/>
    </row>
    <row r="509" spans="8:9">
      <c r="H509" s="57"/>
      <c r="I509" s="57"/>
    </row>
    <row r="510" spans="8:9">
      <c r="H510" s="57"/>
      <c r="I510" s="57"/>
    </row>
    <row r="511" spans="8:9">
      <c r="H511" s="57"/>
      <c r="I511" s="57"/>
    </row>
    <row r="512" spans="8:9">
      <c r="H512" s="57"/>
      <c r="I512" s="57"/>
    </row>
    <row r="513" spans="8:9">
      <c r="H513" s="57"/>
      <c r="I513" s="57"/>
    </row>
    <row r="514" spans="8:9">
      <c r="H514" s="57"/>
      <c r="I514" s="57"/>
    </row>
    <row r="515" spans="8:9">
      <c r="H515" s="57"/>
      <c r="I515" s="57"/>
    </row>
    <row r="516" spans="8:9">
      <c r="H516" s="57"/>
      <c r="I516" s="57"/>
    </row>
    <row r="517" spans="8:9">
      <c r="H517" s="57"/>
      <c r="I517" s="57"/>
    </row>
    <row r="518" spans="8:9">
      <c r="H518" s="57"/>
      <c r="I518" s="57"/>
    </row>
    <row r="519" spans="8:9">
      <c r="H519" s="57"/>
      <c r="I519" s="57"/>
    </row>
    <row r="520" spans="8:9">
      <c r="H520" s="57"/>
      <c r="I520" s="57"/>
    </row>
    <row r="521" spans="8:9">
      <c r="H521" s="57"/>
      <c r="I521" s="57"/>
    </row>
    <row r="522" spans="8:9">
      <c r="H522" s="57"/>
      <c r="I522" s="57"/>
    </row>
    <row r="523" spans="8:9">
      <c r="H523" s="57"/>
      <c r="I523" s="57"/>
    </row>
    <row r="524" spans="8:9">
      <c r="H524" s="57"/>
      <c r="I524" s="57"/>
    </row>
    <row r="525" spans="8:9">
      <c r="H525" s="57"/>
      <c r="I525" s="57"/>
    </row>
    <row r="526" spans="8:9">
      <c r="H526" s="57"/>
      <c r="I526" s="57"/>
    </row>
    <row r="527" spans="8:9">
      <c r="H527" s="57"/>
      <c r="I527" s="57"/>
    </row>
    <row r="528" spans="8:9">
      <c r="H528" s="57"/>
      <c r="I528" s="57"/>
    </row>
    <row r="529" spans="8:9">
      <c r="H529" s="57"/>
      <c r="I529" s="57"/>
    </row>
    <row r="530" spans="8:9">
      <c r="H530" s="57"/>
      <c r="I530" s="57"/>
    </row>
    <row r="531" spans="8:9">
      <c r="H531" s="57"/>
      <c r="I531" s="57"/>
    </row>
    <row r="532" spans="8:9">
      <c r="H532" s="57"/>
      <c r="I532" s="57"/>
    </row>
    <row r="533" spans="8:9">
      <c r="H533" s="57"/>
      <c r="I533" s="57"/>
    </row>
    <row r="534" spans="8:9">
      <c r="H534" s="57"/>
      <c r="I534" s="57"/>
    </row>
    <row r="535" spans="8:9">
      <c r="H535" s="57"/>
      <c r="I535" s="57"/>
    </row>
    <row r="536" spans="8:9">
      <c r="H536" s="57"/>
      <c r="I536" s="57"/>
    </row>
    <row r="537" spans="8:9">
      <c r="H537" s="57"/>
      <c r="I537" s="57"/>
    </row>
    <row r="538" spans="8:9">
      <c r="H538" s="57"/>
      <c r="I538" s="57"/>
    </row>
    <row r="539" spans="8:9">
      <c r="H539" s="57"/>
      <c r="I539" s="57"/>
    </row>
    <row r="540" spans="8:9">
      <c r="H540" s="57"/>
      <c r="I540" s="57"/>
    </row>
    <row r="541" spans="8:9">
      <c r="H541" s="57"/>
      <c r="I541" s="57"/>
    </row>
    <row r="542" spans="8:9">
      <c r="H542" s="57"/>
      <c r="I542" s="57"/>
    </row>
    <row r="543" spans="8:9">
      <c r="H543" s="57"/>
      <c r="I543" s="57"/>
    </row>
    <row r="544" spans="8:9">
      <c r="H544" s="57"/>
      <c r="I544" s="57"/>
    </row>
    <row r="545" spans="8:9">
      <c r="H545" s="57"/>
      <c r="I545" s="57"/>
    </row>
    <row r="546" spans="8:9">
      <c r="H546" s="57"/>
      <c r="I546" s="57"/>
    </row>
    <row r="547" spans="8:9">
      <c r="H547" s="57"/>
      <c r="I547" s="57"/>
    </row>
    <row r="548" spans="8:9">
      <c r="H548" s="57"/>
      <c r="I548" s="57"/>
    </row>
    <row r="549" spans="8:9">
      <c r="H549" s="57"/>
      <c r="I549" s="57"/>
    </row>
    <row r="550" spans="8:9">
      <c r="H550" s="57"/>
      <c r="I550" s="57"/>
    </row>
    <row r="551" spans="8:9">
      <c r="H551" s="57"/>
      <c r="I551" s="57"/>
    </row>
    <row r="552" spans="8:9">
      <c r="H552" s="57"/>
      <c r="I552" s="57"/>
    </row>
    <row r="553" spans="8:9">
      <c r="H553" s="57"/>
      <c r="I553" s="57"/>
    </row>
    <row r="554" spans="8:9">
      <c r="H554" s="57"/>
      <c r="I554" s="57"/>
    </row>
    <row r="555" spans="8:9">
      <c r="H555" s="57"/>
      <c r="I555" s="57"/>
    </row>
    <row r="556" spans="8:9">
      <c r="H556" s="57"/>
      <c r="I556" s="57"/>
    </row>
    <row r="557" spans="8:9">
      <c r="H557" s="57"/>
      <c r="I557" s="57"/>
    </row>
    <row r="558" spans="8:9">
      <c r="H558" s="57"/>
      <c r="I558" s="57"/>
    </row>
    <row r="559" spans="8:9">
      <c r="H559" s="57"/>
      <c r="I559" s="57"/>
    </row>
    <row r="560" spans="8:9">
      <c r="H560" s="57"/>
      <c r="I560" s="57"/>
    </row>
    <row r="561" spans="8:9">
      <c r="H561" s="57"/>
      <c r="I561" s="57"/>
    </row>
    <row r="562" spans="8:9">
      <c r="H562" s="57"/>
      <c r="I562" s="57"/>
    </row>
    <row r="563" spans="8:9">
      <c r="H563" s="57"/>
      <c r="I563" s="57"/>
    </row>
    <row r="564" spans="8:9">
      <c r="H564" s="57"/>
      <c r="I564" s="57"/>
    </row>
    <row r="565" spans="8:9">
      <c r="H565" s="57"/>
      <c r="I565" s="57"/>
    </row>
    <row r="566" spans="8:9">
      <c r="H566" s="57"/>
      <c r="I566" s="57"/>
    </row>
    <row r="567" spans="8:9">
      <c r="H567" s="57"/>
      <c r="I567" s="57"/>
    </row>
    <row r="568" spans="8:9">
      <c r="H568" s="57"/>
      <c r="I568" s="57"/>
    </row>
    <row r="569" spans="8:9">
      <c r="H569" s="57"/>
      <c r="I569" s="57"/>
    </row>
    <row r="570" spans="8:9">
      <c r="H570" s="57"/>
      <c r="I570" s="57"/>
    </row>
    <row r="571" spans="8:9">
      <c r="H571" s="57"/>
      <c r="I571" s="57"/>
    </row>
    <row r="572" spans="8:9">
      <c r="H572" s="57"/>
      <c r="I572" s="57"/>
    </row>
    <row r="573" spans="8:9">
      <c r="H573" s="57"/>
      <c r="I573" s="57"/>
    </row>
    <row r="574" spans="8:9">
      <c r="H574" s="57"/>
      <c r="I574" s="57"/>
    </row>
    <row r="575" spans="8:9">
      <c r="H575" s="57"/>
      <c r="I575" s="57"/>
    </row>
    <row r="576" spans="8:9">
      <c r="H576" s="57"/>
      <c r="I576" s="57"/>
    </row>
    <row r="577" spans="8:9">
      <c r="H577" s="57"/>
      <c r="I577" s="57"/>
    </row>
    <row r="578" spans="8:9">
      <c r="H578" s="57"/>
      <c r="I578" s="57"/>
    </row>
    <row r="579" spans="8:9">
      <c r="H579" s="57"/>
      <c r="I579" s="57"/>
    </row>
    <row r="580" spans="8:9">
      <c r="H580" s="57"/>
      <c r="I580" s="57"/>
    </row>
    <row r="581" spans="8:9">
      <c r="H581" s="57"/>
      <c r="I581" s="57"/>
    </row>
    <row r="582" spans="8:9">
      <c r="H582" s="57"/>
      <c r="I582" s="57"/>
    </row>
    <row r="583" spans="8:9">
      <c r="H583" s="57"/>
      <c r="I583" s="57"/>
    </row>
    <row r="584" spans="8:9">
      <c r="H584" s="57"/>
      <c r="I584" s="57"/>
    </row>
    <row r="585" spans="8:9">
      <c r="H585" s="57"/>
      <c r="I585" s="57"/>
    </row>
    <row r="586" spans="8:9">
      <c r="H586" s="57"/>
      <c r="I586" s="57"/>
    </row>
    <row r="587" spans="8:9">
      <c r="H587" s="57"/>
      <c r="I587" s="57"/>
    </row>
    <row r="588" spans="8:9">
      <c r="H588" s="57"/>
      <c r="I588" s="57"/>
    </row>
    <row r="589" spans="8:9">
      <c r="H589" s="57"/>
      <c r="I589" s="57"/>
    </row>
    <row r="590" spans="8:9">
      <c r="H590" s="57"/>
      <c r="I590" s="57"/>
    </row>
    <row r="591" spans="8:9">
      <c r="H591" s="57"/>
      <c r="I591" s="57"/>
    </row>
    <row r="592" spans="8:9">
      <c r="H592" s="57"/>
      <c r="I592" s="57"/>
    </row>
    <row r="593" spans="8:9">
      <c r="H593" s="57"/>
      <c r="I593" s="57"/>
    </row>
    <row r="594" spans="8:9">
      <c r="H594" s="57"/>
      <c r="I594" s="57"/>
    </row>
    <row r="595" spans="8:9">
      <c r="H595" s="57"/>
      <c r="I595" s="57"/>
    </row>
    <row r="596" spans="8:9">
      <c r="H596" s="57"/>
      <c r="I596" s="57"/>
    </row>
    <row r="597" spans="8:9">
      <c r="H597" s="57"/>
      <c r="I597" s="57"/>
    </row>
    <row r="598" spans="8:9">
      <c r="H598" s="57"/>
      <c r="I598" s="57"/>
    </row>
    <row r="599" spans="8:9">
      <c r="H599" s="57"/>
      <c r="I599" s="57"/>
    </row>
    <row r="600" spans="8:9">
      <c r="H600" s="57"/>
      <c r="I600" s="57"/>
    </row>
    <row r="601" spans="8:9">
      <c r="H601" s="57"/>
      <c r="I601" s="57"/>
    </row>
    <row r="602" spans="8:9">
      <c r="H602" s="57"/>
      <c r="I602" s="57"/>
    </row>
    <row r="603" spans="8:9">
      <c r="H603" s="57"/>
      <c r="I603" s="57"/>
    </row>
    <row r="604" spans="8:9">
      <c r="H604" s="57"/>
      <c r="I604" s="57"/>
    </row>
    <row r="605" spans="8:9">
      <c r="H605" s="57"/>
      <c r="I605" s="57"/>
    </row>
    <row r="606" spans="8:9">
      <c r="H606" s="57"/>
      <c r="I606" s="57"/>
    </row>
    <row r="607" spans="8:9">
      <c r="H607" s="57"/>
      <c r="I607" s="57"/>
    </row>
    <row r="608" spans="8:9">
      <c r="H608" s="57"/>
      <c r="I608" s="57"/>
    </row>
    <row r="609" spans="8:9">
      <c r="H609" s="57"/>
      <c r="I609" s="57"/>
    </row>
    <row r="610" spans="8:9">
      <c r="H610" s="57"/>
      <c r="I610" s="57"/>
    </row>
    <row r="611" spans="8:9">
      <c r="H611" s="57"/>
      <c r="I611" s="57"/>
    </row>
    <row r="612" spans="8:9">
      <c r="H612" s="57"/>
      <c r="I612" s="57"/>
    </row>
    <row r="613" spans="8:9">
      <c r="H613" s="57"/>
      <c r="I613" s="57"/>
    </row>
    <row r="614" spans="8:9">
      <c r="H614" s="57"/>
      <c r="I614" s="57"/>
    </row>
    <row r="615" spans="8:9">
      <c r="H615" s="57"/>
      <c r="I615" s="57"/>
    </row>
    <row r="616" spans="8:9">
      <c r="H616" s="57"/>
      <c r="I616" s="57"/>
    </row>
    <row r="617" spans="8:9">
      <c r="H617" s="57"/>
      <c r="I617" s="57"/>
    </row>
    <row r="618" spans="8:9">
      <c r="H618" s="57"/>
      <c r="I618" s="57"/>
    </row>
    <row r="619" spans="8:9">
      <c r="H619" s="57"/>
      <c r="I619" s="57"/>
    </row>
    <row r="620" spans="8:9">
      <c r="H620" s="57"/>
      <c r="I620" s="57"/>
    </row>
    <row r="621" spans="8:9">
      <c r="H621" s="57"/>
      <c r="I621" s="57"/>
    </row>
    <row r="622" spans="8:9">
      <c r="H622" s="57"/>
      <c r="I622" s="57"/>
    </row>
    <row r="623" spans="8:9">
      <c r="H623" s="57"/>
      <c r="I623" s="57"/>
    </row>
    <row r="624" spans="8:9">
      <c r="H624" s="57"/>
      <c r="I624" s="57"/>
    </row>
    <row r="625" spans="8:9">
      <c r="H625" s="57"/>
      <c r="I625" s="57"/>
    </row>
    <row r="626" spans="8:9">
      <c r="H626" s="57"/>
      <c r="I626" s="57"/>
    </row>
    <row r="627" spans="8:9">
      <c r="H627" s="57"/>
      <c r="I627" s="57"/>
    </row>
    <row r="628" spans="8:9">
      <c r="H628" s="57"/>
      <c r="I628" s="57"/>
    </row>
    <row r="629" spans="8:9">
      <c r="H629" s="57"/>
      <c r="I629" s="57"/>
    </row>
    <row r="630" spans="8:9">
      <c r="H630" s="57"/>
      <c r="I630" s="57"/>
    </row>
    <row r="631" spans="8:9">
      <c r="H631" s="57"/>
      <c r="I631" s="57"/>
    </row>
    <row r="632" spans="8:9">
      <c r="H632" s="57"/>
      <c r="I632" s="57"/>
    </row>
    <row r="633" spans="8:9">
      <c r="H633" s="57"/>
      <c r="I633" s="57"/>
    </row>
    <row r="634" spans="8:9">
      <c r="H634" s="57"/>
      <c r="I634" s="57"/>
    </row>
    <row r="635" spans="8:9">
      <c r="H635" s="57"/>
      <c r="I635" s="57"/>
    </row>
    <row r="636" spans="8:9">
      <c r="H636" s="57"/>
      <c r="I636" s="57"/>
    </row>
    <row r="637" spans="8:9">
      <c r="H637" s="57"/>
      <c r="I637" s="57"/>
    </row>
    <row r="638" spans="8:9">
      <c r="H638" s="57"/>
      <c r="I638" s="57"/>
    </row>
    <row r="639" spans="8:9">
      <c r="H639" s="57"/>
      <c r="I639" s="57"/>
    </row>
    <row r="640" spans="8:9">
      <c r="H640" s="57"/>
      <c r="I640" s="57"/>
    </row>
    <row r="641" spans="8:9">
      <c r="H641" s="57"/>
      <c r="I641" s="57"/>
    </row>
    <row r="642" spans="8:9">
      <c r="H642" s="57"/>
      <c r="I642" s="57"/>
    </row>
    <row r="643" spans="8:9">
      <c r="H643" s="57"/>
      <c r="I643" s="57"/>
    </row>
    <row r="644" spans="8:9">
      <c r="H644" s="57"/>
      <c r="I644" s="57"/>
    </row>
    <row r="645" spans="8:9">
      <c r="H645" s="57"/>
      <c r="I645" s="57"/>
    </row>
    <row r="646" spans="8:9">
      <c r="H646" s="57"/>
      <c r="I646" s="57"/>
    </row>
    <row r="647" spans="8:9">
      <c r="H647" s="57"/>
      <c r="I647" s="57"/>
    </row>
    <row r="648" spans="8:9">
      <c r="H648" s="57"/>
      <c r="I648" s="57"/>
    </row>
    <row r="649" spans="8:9">
      <c r="H649" s="57"/>
      <c r="I649" s="57"/>
    </row>
    <row r="650" spans="8:9">
      <c r="H650" s="57"/>
      <c r="I650" s="57"/>
    </row>
    <row r="651" spans="8:9">
      <c r="H651" s="57"/>
      <c r="I651" s="57"/>
    </row>
    <row r="652" spans="8:9">
      <c r="H652" s="57"/>
      <c r="I652" s="57"/>
    </row>
    <row r="653" spans="8:9">
      <c r="H653" s="57"/>
      <c r="I653" s="57"/>
    </row>
    <row r="654" spans="8:9">
      <c r="H654" s="57"/>
      <c r="I654" s="57"/>
    </row>
    <row r="655" spans="8:9">
      <c r="H655" s="57"/>
      <c r="I655" s="57"/>
    </row>
    <row r="656" spans="8:9">
      <c r="H656" s="57"/>
      <c r="I656" s="57"/>
    </row>
    <row r="657" spans="8:9">
      <c r="H657" s="57"/>
      <c r="I657" s="57"/>
    </row>
    <row r="658" spans="8:9">
      <c r="H658" s="57"/>
      <c r="I658" s="57"/>
    </row>
    <row r="659" spans="8:9">
      <c r="H659" s="57"/>
      <c r="I659" s="57"/>
    </row>
    <row r="660" spans="8:9">
      <c r="H660" s="57"/>
      <c r="I660" s="57"/>
    </row>
    <row r="661" spans="8:9">
      <c r="H661" s="57"/>
      <c r="I661" s="57"/>
    </row>
    <row r="662" spans="8:9">
      <c r="H662" s="57"/>
      <c r="I662" s="57"/>
    </row>
    <row r="663" spans="8:9">
      <c r="H663" s="57"/>
      <c r="I663" s="57"/>
    </row>
    <row r="664" spans="8:9">
      <c r="H664" s="57"/>
      <c r="I664" s="57"/>
    </row>
    <row r="665" spans="8:9">
      <c r="H665" s="57"/>
      <c r="I665" s="57"/>
    </row>
    <row r="666" spans="8:9">
      <c r="H666" s="57"/>
      <c r="I666" s="57"/>
    </row>
    <row r="667" spans="8:9">
      <c r="H667" s="57"/>
      <c r="I667" s="57"/>
    </row>
    <row r="668" spans="8:9">
      <c r="H668" s="57"/>
      <c r="I668" s="57"/>
    </row>
    <row r="669" spans="8:9">
      <c r="H669" s="57"/>
      <c r="I669" s="57"/>
    </row>
    <row r="670" spans="8:9">
      <c r="H670" s="57"/>
      <c r="I670" s="57"/>
    </row>
    <row r="671" spans="8:9">
      <c r="H671" s="57"/>
      <c r="I671" s="57"/>
    </row>
    <row r="672" spans="8:9">
      <c r="H672" s="57"/>
      <c r="I672" s="57"/>
    </row>
    <row r="673" spans="8:9">
      <c r="H673" s="57"/>
      <c r="I673" s="57"/>
    </row>
    <row r="674" spans="8:9">
      <c r="H674" s="57"/>
      <c r="I674" s="57"/>
    </row>
    <row r="675" spans="8:9">
      <c r="H675" s="57"/>
      <c r="I675" s="57"/>
    </row>
    <row r="676" spans="8:9">
      <c r="H676" s="57"/>
      <c r="I676" s="57"/>
    </row>
    <row r="677" spans="8:9">
      <c r="H677" s="57"/>
      <c r="I677" s="57"/>
    </row>
    <row r="678" spans="8:9">
      <c r="H678" s="57"/>
      <c r="I678" s="57"/>
    </row>
    <row r="679" spans="8:9">
      <c r="H679" s="57"/>
      <c r="I679" s="57"/>
    </row>
    <row r="680" spans="8:9">
      <c r="H680" s="57"/>
      <c r="I680" s="57"/>
    </row>
    <row r="681" spans="8:9">
      <c r="H681" s="57"/>
      <c r="I681" s="57"/>
    </row>
    <row r="682" spans="8:9">
      <c r="H682" s="57"/>
      <c r="I682" s="57"/>
    </row>
    <row r="683" spans="8:9">
      <c r="H683" s="57"/>
      <c r="I683" s="57"/>
    </row>
    <row r="684" spans="8:9">
      <c r="H684" s="57"/>
      <c r="I684" s="57"/>
    </row>
    <row r="685" spans="8:9">
      <c r="H685" s="57"/>
      <c r="I685" s="57"/>
    </row>
    <row r="686" spans="8:9">
      <c r="H686" s="57"/>
      <c r="I686" s="57"/>
    </row>
    <row r="687" spans="8:9">
      <c r="H687" s="57"/>
      <c r="I687" s="57"/>
    </row>
    <row r="688" spans="8:9">
      <c r="H688" s="57"/>
      <c r="I688" s="57"/>
    </row>
    <row r="689" spans="8:9">
      <c r="H689" s="57"/>
      <c r="I689" s="57"/>
    </row>
    <row r="690" spans="8:9">
      <c r="H690" s="57"/>
      <c r="I690" s="57"/>
    </row>
    <row r="691" spans="8:9">
      <c r="H691" s="57"/>
      <c r="I691" s="57"/>
    </row>
    <row r="692" spans="8:9">
      <c r="H692" s="57"/>
      <c r="I692" s="57"/>
    </row>
    <row r="693" spans="8:9">
      <c r="H693" s="57"/>
      <c r="I693" s="57"/>
    </row>
    <row r="694" spans="8:9">
      <c r="H694" s="57"/>
      <c r="I694" s="57"/>
    </row>
    <row r="695" spans="8:9">
      <c r="H695" s="57"/>
      <c r="I695" s="57"/>
    </row>
    <row r="696" spans="8:9">
      <c r="H696" s="57"/>
      <c r="I696" s="57"/>
    </row>
    <row r="697" spans="8:9">
      <c r="H697" s="57"/>
      <c r="I697" s="57"/>
    </row>
    <row r="698" spans="8:9">
      <c r="H698" s="57"/>
      <c r="I698" s="57"/>
    </row>
    <row r="699" spans="8:9">
      <c r="H699" s="57"/>
      <c r="I699" s="57"/>
    </row>
    <row r="700" spans="8:9">
      <c r="H700" s="57"/>
      <c r="I700" s="57"/>
    </row>
    <row r="701" spans="8:9">
      <c r="H701" s="57"/>
      <c r="I701" s="57"/>
    </row>
    <row r="702" spans="8:9">
      <c r="H702" s="57"/>
      <c r="I702" s="57"/>
    </row>
    <row r="703" spans="8:9">
      <c r="H703" s="57"/>
      <c r="I703" s="57"/>
    </row>
    <row r="704" spans="8:9">
      <c r="H704" s="57"/>
      <c r="I704" s="57"/>
    </row>
    <row r="705" spans="8:9">
      <c r="H705" s="57"/>
      <c r="I705" s="57"/>
    </row>
    <row r="706" spans="8:9">
      <c r="H706" s="57"/>
      <c r="I706" s="57"/>
    </row>
    <row r="707" spans="8:9">
      <c r="H707" s="57"/>
      <c r="I707" s="57"/>
    </row>
    <row r="708" spans="8:9">
      <c r="H708" s="57"/>
      <c r="I708" s="57"/>
    </row>
    <row r="709" spans="8:9">
      <c r="H709" s="57"/>
      <c r="I709" s="57"/>
    </row>
    <row r="710" spans="8:9">
      <c r="H710" s="57"/>
      <c r="I710" s="57"/>
    </row>
    <row r="711" spans="8:9">
      <c r="H711" s="57"/>
      <c r="I711" s="57"/>
    </row>
    <row r="712" spans="8:9">
      <c r="H712" s="57"/>
      <c r="I712" s="57"/>
    </row>
    <row r="713" spans="8:9">
      <c r="H713" s="57"/>
      <c r="I713" s="57"/>
    </row>
    <row r="714" spans="8:9">
      <c r="H714" s="57"/>
      <c r="I714" s="57"/>
    </row>
    <row r="715" spans="8:9">
      <c r="H715" s="57"/>
      <c r="I715" s="57"/>
    </row>
    <row r="716" spans="8:9">
      <c r="H716" s="57"/>
      <c r="I716" s="57"/>
    </row>
    <row r="717" spans="8:9">
      <c r="H717" s="57"/>
      <c r="I717" s="57"/>
    </row>
    <row r="718" spans="8:9">
      <c r="H718" s="57"/>
      <c r="I718" s="57"/>
    </row>
    <row r="719" spans="8:9">
      <c r="H719" s="57"/>
      <c r="I719" s="57"/>
    </row>
    <row r="720" spans="8:9">
      <c r="H720" s="57"/>
      <c r="I720" s="57"/>
    </row>
    <row r="721" spans="8:9">
      <c r="H721" s="57"/>
      <c r="I721" s="57"/>
    </row>
    <row r="722" spans="8:9">
      <c r="H722" s="57"/>
      <c r="I722" s="57"/>
    </row>
    <row r="723" spans="8:9">
      <c r="H723" s="57"/>
      <c r="I723" s="57"/>
    </row>
    <row r="724" spans="8:9">
      <c r="H724" s="57"/>
      <c r="I724" s="57"/>
    </row>
    <row r="725" spans="8:9">
      <c r="H725" s="57"/>
      <c r="I725" s="57"/>
    </row>
    <row r="726" spans="8:9">
      <c r="H726" s="57"/>
      <c r="I726" s="57"/>
    </row>
    <row r="727" spans="8:9">
      <c r="H727" s="57"/>
      <c r="I727" s="57"/>
    </row>
    <row r="728" spans="8:9">
      <c r="H728" s="57"/>
      <c r="I728" s="57"/>
    </row>
    <row r="729" spans="8:9">
      <c r="H729" s="57"/>
      <c r="I729" s="57"/>
    </row>
    <row r="730" spans="8:9">
      <c r="H730" s="57"/>
      <c r="I730" s="57"/>
    </row>
    <row r="731" spans="8:9">
      <c r="H731" s="57"/>
      <c r="I731" s="57"/>
    </row>
    <row r="732" spans="8:9">
      <c r="H732" s="57"/>
      <c r="I732" s="57"/>
    </row>
    <row r="733" spans="8:9">
      <c r="H733" s="57"/>
      <c r="I733" s="57"/>
    </row>
    <row r="734" spans="8:9">
      <c r="H734" s="57"/>
      <c r="I734" s="57"/>
    </row>
    <row r="735" spans="8:9">
      <c r="H735" s="57"/>
      <c r="I735" s="57"/>
    </row>
    <row r="736" spans="8:9">
      <c r="H736" s="57"/>
      <c r="I736" s="57"/>
    </row>
    <row r="737" spans="8:9">
      <c r="H737" s="57"/>
      <c r="I737" s="57"/>
    </row>
    <row r="738" spans="8:9">
      <c r="H738" s="57"/>
      <c r="I738" s="57"/>
    </row>
    <row r="739" spans="8:9">
      <c r="H739" s="57"/>
      <c r="I739" s="57"/>
    </row>
    <row r="740" spans="8:9">
      <c r="H740" s="57"/>
      <c r="I740" s="57"/>
    </row>
    <row r="741" spans="8:9">
      <c r="H741" s="57"/>
      <c r="I741" s="57"/>
    </row>
    <row r="742" spans="8:9">
      <c r="H742" s="57"/>
      <c r="I742" s="57"/>
    </row>
    <row r="743" spans="8:9">
      <c r="H743" s="57"/>
      <c r="I743" s="57"/>
    </row>
    <row r="744" spans="8:9">
      <c r="H744" s="57"/>
      <c r="I744" s="57"/>
    </row>
    <row r="745" spans="8:9">
      <c r="H745" s="57"/>
      <c r="I745" s="57"/>
    </row>
    <row r="746" spans="8:9">
      <c r="H746" s="57"/>
      <c r="I746" s="57"/>
    </row>
    <row r="747" spans="8:9">
      <c r="H747" s="57"/>
      <c r="I747" s="57"/>
    </row>
    <row r="748" spans="8:9">
      <c r="H748" s="57"/>
      <c r="I748" s="57"/>
    </row>
    <row r="749" spans="8:9">
      <c r="H749" s="57"/>
      <c r="I749" s="57"/>
    </row>
    <row r="750" spans="8:9">
      <c r="H750" s="57"/>
      <c r="I750" s="57"/>
    </row>
    <row r="751" spans="8:9">
      <c r="H751" s="57"/>
      <c r="I751" s="57"/>
    </row>
    <row r="752" spans="8:9">
      <c r="H752" s="57"/>
      <c r="I752" s="57"/>
    </row>
    <row r="753" spans="8:9">
      <c r="H753" s="57"/>
      <c r="I753" s="57"/>
    </row>
  </sheetData>
  <sheetProtection insertColumns="0" deleteColumns="0" deleteRows="0"/>
  <mergeCells count="38">
    <mergeCell ref="O1:O2"/>
    <mergeCell ref="M3:M4"/>
    <mergeCell ref="A1:B1"/>
    <mergeCell ref="C1:D1"/>
    <mergeCell ref="A2:B2"/>
    <mergeCell ref="I2:K2"/>
    <mergeCell ref="J7:J22"/>
    <mergeCell ref="N3:N4"/>
    <mergeCell ref="O3:O4"/>
    <mergeCell ref="A4:B4"/>
    <mergeCell ref="A5:A22"/>
    <mergeCell ref="B5:B6"/>
    <mergeCell ref="C5:C6"/>
    <mergeCell ref="D5:D6"/>
    <mergeCell ref="E5:E6"/>
    <mergeCell ref="F5:F6"/>
    <mergeCell ref="G5:G6"/>
    <mergeCell ref="A3:C3"/>
    <mergeCell ref="D3:I3"/>
    <mergeCell ref="J3:J4"/>
    <mergeCell ref="K3:K4"/>
    <mergeCell ref="L3:L4"/>
    <mergeCell ref="A23:A24"/>
    <mergeCell ref="A25:C25"/>
    <mergeCell ref="F1:L1"/>
    <mergeCell ref="M1:N2"/>
    <mergeCell ref="K7:K22"/>
    <mergeCell ref="L7:L22"/>
    <mergeCell ref="M7:M22"/>
    <mergeCell ref="H5:H6"/>
    <mergeCell ref="I5:I6"/>
    <mergeCell ref="J5:J6"/>
    <mergeCell ref="K5:K6"/>
    <mergeCell ref="L5:L6"/>
    <mergeCell ref="B7:B22"/>
    <mergeCell ref="G7:G22"/>
    <mergeCell ref="H7:H22"/>
    <mergeCell ref="I7:I22"/>
  </mergeCells>
  <phoneticPr fontId="2" type="noConversion"/>
  <conditionalFormatting sqref="E5:E6">
    <cfRule type="cellIs" dxfId="15" priority="5" operator="greaterThan">
      <formula>$M$5</formula>
    </cfRule>
  </conditionalFormatting>
  <conditionalFormatting sqref="K5:K6">
    <cfRule type="cellIs" dxfId="14" priority="4" operator="greaterThan">
      <formula>$M$6</formula>
    </cfRule>
  </conditionalFormatting>
  <conditionalFormatting sqref="L7:L22">
    <cfRule type="cellIs" dxfId="13" priority="10" operator="lessThan">
      <formula>$M$7</formula>
    </cfRule>
  </conditionalFormatting>
  <conditionalFormatting sqref="N10">
    <cfRule type="cellIs" dxfId="12" priority="8" operator="equal">
      <formula>"異常"</formula>
    </cfRule>
  </conditionalFormatting>
  <conditionalFormatting sqref="N14">
    <cfRule type="cellIs" dxfId="11" priority="7" operator="equal">
      <formula>"異常"</formula>
    </cfRule>
  </conditionalFormatting>
  <conditionalFormatting sqref="O5">
    <cfRule type="expression" dxfId="10" priority="6">
      <formula>$E$5&gt;$M$5</formula>
    </cfRule>
  </conditionalFormatting>
  <conditionalFormatting sqref="O6">
    <cfRule type="expression" dxfId="9" priority="3">
      <formula>$K$5&gt;$M$6</formula>
    </cfRule>
  </conditionalFormatting>
  <conditionalFormatting sqref="O8:O9 O15:O19">
    <cfRule type="cellIs" dxfId="8" priority="9" operator="equal">
      <formula>"異常"</formula>
    </cfRule>
  </conditionalFormatting>
  <conditionalFormatting sqref="O10">
    <cfRule type="expression" dxfId="7" priority="2">
      <formula>$E$10&gt;$F$10</formula>
    </cfRule>
  </conditionalFormatting>
  <conditionalFormatting sqref="O11:O13">
    <cfRule type="cellIs" dxfId="6" priority="1" operator="equal">
      <formula>"異常"</formula>
    </cfRule>
  </conditionalFormatting>
  <conditionalFormatting sqref="O14">
    <cfRule type="expression" dxfId="5" priority="11">
      <formula>$L$7&lt;$M$7</formula>
    </cfRule>
  </conditionalFormatting>
  <conditionalFormatting sqref="N20:N21">
    <cfRule type="expression" dxfId="4" priority="12">
      <formula>#REF!&gt;$I$2</formula>
    </cfRule>
  </conditionalFormatting>
  <conditionalFormatting sqref="N25:O25">
    <cfRule type="expression" dxfId="3" priority="13">
      <formula>#REF!&gt;#REF!</formula>
    </cfRule>
  </conditionalFormatting>
  <dataValidations count="1">
    <dataValidation type="list" allowBlank="1" showInputMessage="1" showErrorMessage="1" sqref="C2">
      <formula1>"發票(應稅),發票(免稅),收據(免用統一發票)"</formula1>
    </dataValidation>
  </dataValidations>
  <printOptions horizontalCentered="1"/>
  <pageMargins left="0.39370078740157483" right="0.35433070866141736" top="0.39370078740157483" bottom="0.39370078740157483" header="0.27559055118110237" footer="0.15748031496062992"/>
  <pageSetup paperSize="9" scale="66" orientation="landscape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K14"/>
  <sheetViews>
    <sheetView workbookViewId="0">
      <selection activeCell="G4" sqref="G4"/>
    </sheetView>
  </sheetViews>
  <sheetFormatPr defaultRowHeight="15.5"/>
  <cols>
    <col min="1" max="1" width="8.6640625" style="1"/>
    <col min="2" max="2" width="11.58203125" style="1" customWidth="1"/>
    <col min="3" max="3" width="13.08203125" style="1" customWidth="1"/>
    <col min="4" max="4" width="19.5" style="1" customWidth="1"/>
    <col min="5" max="5" width="16.83203125" style="1" customWidth="1"/>
    <col min="6" max="6" width="11.4140625" style="1" customWidth="1"/>
    <col min="7" max="7" width="10.25" style="1" customWidth="1"/>
    <col min="8" max="8" width="10.08203125" style="1" customWidth="1"/>
    <col min="9" max="9" width="8.6640625" style="1"/>
    <col min="10" max="10" width="15.75" style="1" customWidth="1"/>
    <col min="11" max="11" width="11.6640625" style="1" customWidth="1"/>
    <col min="12" max="16384" width="8.6640625" style="1"/>
  </cols>
  <sheetData>
    <row r="1" spans="1:11" ht="18.5" thickBot="1">
      <c r="A1" s="6" t="s">
        <v>194</v>
      </c>
    </row>
    <row r="2" spans="1:11" ht="18.5">
      <c r="A2" s="427" t="s">
        <v>173</v>
      </c>
      <c r="B2" s="427" t="s">
        <v>174</v>
      </c>
      <c r="C2" s="427" t="s">
        <v>175</v>
      </c>
      <c r="D2" s="28" t="s">
        <v>176</v>
      </c>
      <c r="E2" s="28" t="s">
        <v>178</v>
      </c>
      <c r="F2" s="427" t="s">
        <v>180</v>
      </c>
      <c r="G2" s="28" t="s">
        <v>181</v>
      </c>
      <c r="H2" s="28" t="s">
        <v>183</v>
      </c>
      <c r="I2" s="427" t="s">
        <v>206</v>
      </c>
      <c r="J2" s="28" t="s">
        <v>184</v>
      </c>
      <c r="K2" s="427" t="s">
        <v>185</v>
      </c>
    </row>
    <row r="3" spans="1:11" ht="21.5" thickBot="1">
      <c r="A3" s="428"/>
      <c r="B3" s="428"/>
      <c r="C3" s="428"/>
      <c r="D3" s="29" t="s">
        <v>177</v>
      </c>
      <c r="E3" s="29" t="s">
        <v>179</v>
      </c>
      <c r="F3" s="428"/>
      <c r="G3" s="29" t="s">
        <v>182</v>
      </c>
      <c r="H3" s="30" t="s">
        <v>205</v>
      </c>
      <c r="I3" s="428"/>
      <c r="J3" s="29" t="s">
        <v>31</v>
      </c>
      <c r="K3" s="428"/>
    </row>
    <row r="4" spans="1:11" ht="18.5" thickBot="1">
      <c r="A4" s="31">
        <v>1</v>
      </c>
      <c r="B4" s="32"/>
      <c r="C4" s="33" t="s">
        <v>186</v>
      </c>
      <c r="D4" s="32"/>
      <c r="E4" s="32"/>
      <c r="F4" s="32"/>
      <c r="G4" s="34" t="s">
        <v>195</v>
      </c>
      <c r="H4" s="34" t="s">
        <v>201</v>
      </c>
      <c r="I4" s="34" t="s">
        <v>189</v>
      </c>
      <c r="J4" s="32"/>
      <c r="K4" s="32">
        <v>3</v>
      </c>
    </row>
    <row r="5" spans="1:11" ht="18.5" thickBot="1">
      <c r="A5" s="31">
        <v>2</v>
      </c>
      <c r="B5" s="32" t="s">
        <v>187</v>
      </c>
      <c r="C5" s="33" t="s">
        <v>193</v>
      </c>
      <c r="D5" s="32"/>
      <c r="E5" s="32"/>
      <c r="F5" s="32"/>
      <c r="G5" s="34" t="s">
        <v>196</v>
      </c>
      <c r="H5" s="34" t="s">
        <v>200</v>
      </c>
      <c r="I5" s="34" t="s">
        <v>190</v>
      </c>
      <c r="J5" s="32"/>
      <c r="K5" s="32">
        <v>3</v>
      </c>
    </row>
    <row r="6" spans="1:11" ht="18.5" thickBot="1">
      <c r="A6" s="31">
        <v>3</v>
      </c>
      <c r="B6" s="32" t="s">
        <v>187</v>
      </c>
      <c r="C6" s="33" t="s">
        <v>193</v>
      </c>
      <c r="D6" s="32"/>
      <c r="E6" s="32"/>
      <c r="F6" s="32"/>
      <c r="G6" s="34" t="s">
        <v>195</v>
      </c>
      <c r="H6" s="34" t="s">
        <v>200</v>
      </c>
      <c r="I6" s="34" t="s">
        <v>191</v>
      </c>
      <c r="J6" s="32"/>
      <c r="K6" s="32">
        <v>3</v>
      </c>
    </row>
    <row r="7" spans="1:11" ht="18.5" thickBot="1">
      <c r="A7" s="31">
        <v>4</v>
      </c>
      <c r="B7" s="32" t="s">
        <v>187</v>
      </c>
      <c r="C7" s="33" t="s">
        <v>193</v>
      </c>
      <c r="D7" s="32"/>
      <c r="E7" s="32"/>
      <c r="F7" s="32"/>
      <c r="G7" s="34" t="s">
        <v>196</v>
      </c>
      <c r="H7" s="34" t="s">
        <v>200</v>
      </c>
      <c r="I7" s="34" t="s">
        <v>192</v>
      </c>
      <c r="J7" s="32"/>
      <c r="K7" s="32">
        <v>3</v>
      </c>
    </row>
    <row r="8" spans="1:11" ht="18.5" thickBot="1">
      <c r="A8" s="31">
        <v>5</v>
      </c>
      <c r="B8" s="32" t="s">
        <v>187</v>
      </c>
      <c r="C8" s="33" t="s">
        <v>193</v>
      </c>
      <c r="D8" s="32"/>
      <c r="E8" s="32"/>
      <c r="F8" s="32"/>
      <c r="G8" s="34" t="s">
        <v>195</v>
      </c>
      <c r="H8" s="34" t="s">
        <v>200</v>
      </c>
      <c r="I8" s="34" t="s">
        <v>189</v>
      </c>
      <c r="J8" s="32"/>
      <c r="K8" s="32">
        <v>3</v>
      </c>
    </row>
    <row r="9" spans="1:11" ht="18.5" thickBot="1">
      <c r="A9" s="31">
        <v>6</v>
      </c>
      <c r="B9" s="32" t="s">
        <v>187</v>
      </c>
      <c r="C9" s="33" t="s">
        <v>193</v>
      </c>
      <c r="D9" s="32"/>
      <c r="E9" s="32"/>
      <c r="F9" s="32"/>
      <c r="G9" s="34" t="s">
        <v>196</v>
      </c>
      <c r="H9" s="34" t="s">
        <v>200</v>
      </c>
      <c r="I9" s="34" t="s">
        <v>189</v>
      </c>
      <c r="J9" s="32"/>
      <c r="K9" s="32"/>
    </row>
    <row r="10" spans="1:11" ht="18.5" thickBot="1">
      <c r="A10" s="31">
        <v>7</v>
      </c>
      <c r="B10" s="32" t="s">
        <v>187</v>
      </c>
      <c r="C10" s="33" t="s">
        <v>193</v>
      </c>
      <c r="D10" s="32"/>
      <c r="E10" s="32"/>
      <c r="F10" s="32"/>
      <c r="G10" s="34" t="s">
        <v>196</v>
      </c>
      <c r="H10" s="34" t="s">
        <v>202</v>
      </c>
      <c r="I10" s="34" t="s">
        <v>189</v>
      </c>
      <c r="J10" s="32"/>
      <c r="K10" s="32"/>
    </row>
    <row r="11" spans="1:11" ht="19" thickBot="1">
      <c r="A11" s="419" t="s">
        <v>188</v>
      </c>
      <c r="B11" s="420"/>
      <c r="C11" s="420"/>
      <c r="D11" s="420"/>
      <c r="E11" s="420"/>
      <c r="F11" s="420"/>
      <c r="G11" s="420"/>
      <c r="H11" s="420"/>
      <c r="I11" s="420"/>
      <c r="J11" s="421"/>
      <c r="K11" s="47">
        <f>SUM(K4:K10)</f>
        <v>15</v>
      </c>
    </row>
    <row r="12" spans="1:11" ht="18.5" thickBot="1">
      <c r="A12" s="422" t="s">
        <v>197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3"/>
    </row>
    <row r="13" spans="1:11" ht="18.5" thickBot="1">
      <c r="A13" s="424" t="s">
        <v>203</v>
      </c>
      <c r="B13" s="424"/>
      <c r="C13" s="424"/>
      <c r="D13" s="424"/>
      <c r="E13" s="424"/>
      <c r="F13" s="424"/>
      <c r="G13" s="424"/>
      <c r="H13" s="424"/>
      <c r="I13" s="424"/>
      <c r="J13" s="424"/>
      <c r="K13" s="425"/>
    </row>
    <row r="14" spans="1:11" ht="18.5" thickBot="1">
      <c r="A14" s="426" t="s">
        <v>204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3"/>
    </row>
  </sheetData>
  <mergeCells count="10">
    <mergeCell ref="A11:J11"/>
    <mergeCell ref="A12:K12"/>
    <mergeCell ref="A13:K13"/>
    <mergeCell ref="A14:K14"/>
    <mergeCell ref="A2:A3"/>
    <mergeCell ref="B2:B3"/>
    <mergeCell ref="C2:C3"/>
    <mergeCell ref="F2:F3"/>
    <mergeCell ref="I2:I3"/>
    <mergeCell ref="K2:K3"/>
  </mergeCells>
  <phoneticPr fontId="2" type="noConversion"/>
  <dataValidations count="3">
    <dataValidation type="list" allowBlank="1" showInputMessage="1" showErrorMessage="1" sqref="I4:I10">
      <formula1>"無說明,原民,客家人,新住民"</formula1>
    </dataValidation>
    <dataValidation type="list" allowBlank="1" showInputMessage="1" showErrorMessage="1" sqref="G4:G10">
      <formula1>"男,女"</formula1>
    </dataValidation>
    <dataValidation type="list" allowBlank="1" showInputMessage="1" showErrorMessage="1" sqref="H4:H10">
      <formula1>"青年,中高齡,高齡"</formula1>
    </dataValidation>
  </dataValidations>
  <pageMargins left="0.19685039370078741" right="0.15748031496062992" top="0.39370078740157483" bottom="0.39370078740157483" header="0.27559055118110237" footer="0.15748031496062992"/>
  <pageSetup paperSize="9" scale="98" orientation="landscape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2"/>
  <sheetViews>
    <sheetView zoomScale="75" zoomScaleNormal="100" workbookViewId="0">
      <selection activeCell="D6" sqref="D6"/>
    </sheetView>
  </sheetViews>
  <sheetFormatPr defaultColWidth="9" defaultRowHeight="23"/>
  <cols>
    <col min="1" max="1" width="19.58203125" style="7" customWidth="1"/>
    <col min="2" max="2" width="22.1640625" style="7" customWidth="1"/>
    <col min="3" max="3" width="26.75" style="7" customWidth="1"/>
    <col min="4" max="5" width="20.75" style="7" customWidth="1"/>
    <col min="6" max="6" width="26.4140625" style="7" customWidth="1"/>
    <col min="7" max="16384" width="9" style="7"/>
  </cols>
  <sheetData>
    <row r="1" spans="1:6" ht="23.5">
      <c r="A1" s="434" t="str">
        <f>經費彙總表!C5&amp;"預算"</f>
        <v>計畫主持人、
參與計畫人員預算</v>
      </c>
      <c r="B1" s="434"/>
      <c r="C1" s="434"/>
      <c r="D1" s="434"/>
      <c r="E1" s="434"/>
      <c r="F1" s="434"/>
    </row>
    <row r="2" spans="1:6" ht="23.5">
      <c r="A2" s="68"/>
      <c r="B2" s="68"/>
      <c r="C2" s="68"/>
      <c r="D2" s="68"/>
      <c r="E2" s="68"/>
      <c r="F2" s="68"/>
    </row>
    <row r="3" spans="1:6" ht="23.5">
      <c r="A3" s="429" t="s">
        <v>73</v>
      </c>
      <c r="B3" s="69" t="s">
        <v>74</v>
      </c>
      <c r="C3" s="222">
        <f>經費彙總表!E2</f>
        <v>46127</v>
      </c>
    </row>
    <row r="4" spans="1:6" ht="24" thickBot="1">
      <c r="A4" s="430"/>
      <c r="B4" s="69" t="s">
        <v>75</v>
      </c>
      <c r="C4" s="222">
        <f>經費彙總表!G2</f>
        <v>46356</v>
      </c>
      <c r="D4" s="70"/>
      <c r="E4" s="71"/>
      <c r="F4" s="72" t="s">
        <v>2</v>
      </c>
    </row>
    <row r="5" spans="1:6" s="5" customFormat="1" ht="99.75" customHeight="1" thickBot="1">
      <c r="A5" s="2" t="s">
        <v>69</v>
      </c>
      <c r="B5" s="3" t="s">
        <v>70</v>
      </c>
      <c r="C5" s="3" t="s">
        <v>71</v>
      </c>
      <c r="D5" s="3" t="s">
        <v>72</v>
      </c>
      <c r="E5" s="3" t="s">
        <v>266</v>
      </c>
      <c r="F5" s="4" t="s">
        <v>267</v>
      </c>
    </row>
    <row r="6" spans="1:6" ht="28.5" customHeight="1">
      <c r="A6" s="60" t="s">
        <v>149</v>
      </c>
      <c r="B6" s="61">
        <v>150000</v>
      </c>
      <c r="C6" s="62">
        <v>0.5</v>
      </c>
      <c r="D6" s="63">
        <f>DATEDIF(C3,C4, "m") +ROUND( (DAY(C4) - DAY(C3))/30,1)</f>
        <v>7.5</v>
      </c>
      <c r="E6" s="63">
        <f>ROUND(C6*D6,2)</f>
        <v>3.75</v>
      </c>
      <c r="F6" s="64">
        <f>ROUND(B6*E6,0)</f>
        <v>562500</v>
      </c>
    </row>
    <row r="7" spans="1:6" ht="28.5" customHeight="1">
      <c r="A7" s="60" t="s">
        <v>150</v>
      </c>
      <c r="B7" s="61">
        <v>150000</v>
      </c>
      <c r="C7" s="62">
        <v>0.5</v>
      </c>
      <c r="D7" s="63">
        <f>D6</f>
        <v>7.5</v>
      </c>
      <c r="E7" s="63">
        <f t="shared" ref="E7:E9" si="0">ROUND(C7*D7,2)</f>
        <v>3.75</v>
      </c>
      <c r="F7" s="64">
        <f t="shared" ref="F7:F9" si="1">ROUND(B7*E7,0)</f>
        <v>562500</v>
      </c>
    </row>
    <row r="8" spans="1:6" ht="28.5" customHeight="1">
      <c r="A8" s="60" t="s">
        <v>3</v>
      </c>
      <c r="B8" s="61">
        <v>150000</v>
      </c>
      <c r="C8" s="62">
        <v>0.5</v>
      </c>
      <c r="D8" s="63">
        <f t="shared" ref="D8:D9" si="2">D7</f>
        <v>7.5</v>
      </c>
      <c r="E8" s="63">
        <f t="shared" si="0"/>
        <v>3.75</v>
      </c>
      <c r="F8" s="64">
        <f t="shared" si="1"/>
        <v>562500</v>
      </c>
    </row>
    <row r="9" spans="1:6" ht="28.5" customHeight="1">
      <c r="A9" s="60" t="s">
        <v>3</v>
      </c>
      <c r="B9" s="61">
        <v>150000</v>
      </c>
      <c r="C9" s="62">
        <v>0.5</v>
      </c>
      <c r="D9" s="63">
        <f t="shared" si="2"/>
        <v>7.5</v>
      </c>
      <c r="E9" s="63">
        <f t="shared" si="0"/>
        <v>3.75</v>
      </c>
      <c r="F9" s="64">
        <f t="shared" si="1"/>
        <v>562500</v>
      </c>
    </row>
    <row r="10" spans="1:6" ht="28.5" customHeight="1" thickBot="1">
      <c r="A10" s="431" t="s">
        <v>4</v>
      </c>
      <c r="B10" s="432"/>
      <c r="C10" s="432"/>
      <c r="D10" s="433"/>
      <c r="E10" s="65">
        <f>SUM(E6:E9)</f>
        <v>15</v>
      </c>
      <c r="F10" s="66">
        <f>SUM(F6:F9)</f>
        <v>2250000</v>
      </c>
    </row>
    <row r="11" spans="1:6" ht="28.5" customHeight="1" thickBot="1">
      <c r="A11" s="435" t="s">
        <v>198</v>
      </c>
      <c r="B11" s="436"/>
      <c r="C11" s="436"/>
      <c r="D11" s="437"/>
      <c r="E11" s="67">
        <f>人員簡歷表!K11</f>
        <v>15</v>
      </c>
      <c r="F11" s="35" t="s">
        <v>148</v>
      </c>
    </row>
    <row r="12" spans="1:6" ht="28.5" customHeight="1" thickBot="1">
      <c r="A12" s="435" t="s">
        <v>199</v>
      </c>
      <c r="B12" s="436"/>
      <c r="C12" s="436"/>
      <c r="D12" s="437"/>
      <c r="E12" s="67">
        <f>E10-E11</f>
        <v>0</v>
      </c>
      <c r="F12" s="35" t="str">
        <f>IF(E12&lt;&gt;0,"異常","")</f>
        <v/>
      </c>
    </row>
  </sheetData>
  <mergeCells count="5">
    <mergeCell ref="A3:A4"/>
    <mergeCell ref="A10:D10"/>
    <mergeCell ref="A1:F1"/>
    <mergeCell ref="A11:D11"/>
    <mergeCell ref="A12:D12"/>
  </mergeCells>
  <phoneticPr fontId="2" type="noConversion"/>
  <conditionalFormatting sqref="E12">
    <cfRule type="cellIs" dxfId="2" priority="4" operator="notEqual">
      <formula>0</formula>
    </cfRule>
  </conditionalFormatting>
  <conditionalFormatting sqref="F12">
    <cfRule type="expression" dxfId="1" priority="1">
      <formula>OR($E$12&gt;0,$E$12&lt;0)</formula>
    </cfRule>
  </conditionalFormatting>
  <pageMargins left="0.19685039370078741" right="0.15748031496062992" top="0.39370078740157483" bottom="0.39370078740157483" header="0.27559055118110237" footer="0.15748031496062992"/>
  <pageSetup paperSize="9" scale="99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18"/>
  <sheetViews>
    <sheetView zoomScale="80" zoomScaleNormal="80" workbookViewId="0">
      <selection activeCell="I12" sqref="I12"/>
    </sheetView>
  </sheetViews>
  <sheetFormatPr defaultColWidth="9" defaultRowHeight="23"/>
  <cols>
    <col min="1" max="1" width="38.6640625" style="7" customWidth="1"/>
    <col min="2" max="3" width="13.58203125" style="21" customWidth="1"/>
    <col min="4" max="4" width="14.6640625" style="88" customWidth="1"/>
    <col min="5" max="5" width="26.33203125" style="7" customWidth="1"/>
    <col min="6" max="6" width="27.4140625" style="7" customWidth="1"/>
    <col min="7" max="7" width="8.83203125" style="7" customWidth="1"/>
    <col min="8" max="16384" width="9" style="7"/>
  </cols>
  <sheetData>
    <row r="1" spans="1:6" ht="23.5">
      <c r="A1" s="434" t="str">
        <f>經費彙總表!C7&amp;"預算"</f>
        <v>消耗性器材及原材料費預算</v>
      </c>
      <c r="B1" s="434"/>
      <c r="C1" s="434"/>
      <c r="D1" s="434"/>
      <c r="E1" s="434"/>
    </row>
    <row r="2" spans="1:6" ht="23.5" thickBot="1">
      <c r="A2" s="73"/>
      <c r="B2" s="73"/>
      <c r="C2" s="73"/>
      <c r="D2" s="74"/>
      <c r="F2" s="75" t="s">
        <v>5</v>
      </c>
    </row>
    <row r="3" spans="1:6" s="11" customFormat="1" ht="57" customHeight="1" thickBot="1">
      <c r="A3" s="2" t="s">
        <v>77</v>
      </c>
      <c r="B3" s="120" t="s">
        <v>160</v>
      </c>
      <c r="C3" s="120" t="s">
        <v>161</v>
      </c>
      <c r="D3" s="120" t="s">
        <v>162</v>
      </c>
      <c r="E3" s="4" t="s">
        <v>268</v>
      </c>
      <c r="F3" s="4" t="s">
        <v>241</v>
      </c>
    </row>
    <row r="4" spans="1:6">
      <c r="A4" s="121"/>
      <c r="B4" s="76">
        <v>50</v>
      </c>
      <c r="C4" s="76" t="s">
        <v>79</v>
      </c>
      <c r="D4" s="77">
        <v>1000</v>
      </c>
      <c r="E4" s="89">
        <f>ROUND(B4*D4,0)</f>
        <v>50000</v>
      </c>
      <c r="F4" s="122" t="s">
        <v>89</v>
      </c>
    </row>
    <row r="5" spans="1:6">
      <c r="A5" s="123"/>
      <c r="B5" s="76"/>
      <c r="C5" s="76"/>
      <c r="D5" s="78"/>
      <c r="E5" s="90">
        <f t="shared" ref="E5:E11" si="0">ROUND(B5*D5,0)</f>
        <v>0</v>
      </c>
      <c r="F5" s="124"/>
    </row>
    <row r="6" spans="1:6">
      <c r="A6" s="123"/>
      <c r="B6" s="76"/>
      <c r="C6" s="76"/>
      <c r="D6" s="78"/>
      <c r="E6" s="90">
        <f t="shared" si="0"/>
        <v>0</v>
      </c>
      <c r="F6" s="124"/>
    </row>
    <row r="7" spans="1:6">
      <c r="A7" s="123"/>
      <c r="B7" s="76"/>
      <c r="C7" s="76"/>
      <c r="D7" s="78"/>
      <c r="E7" s="90">
        <f t="shared" si="0"/>
        <v>0</v>
      </c>
      <c r="F7" s="124"/>
    </row>
    <row r="8" spans="1:6">
      <c r="A8" s="125"/>
      <c r="B8" s="76"/>
      <c r="C8" s="76"/>
      <c r="D8" s="79"/>
      <c r="E8" s="90">
        <f t="shared" si="0"/>
        <v>0</v>
      </c>
      <c r="F8" s="126"/>
    </row>
    <row r="9" spans="1:6" ht="20.149999999999999" customHeight="1">
      <c r="A9" s="125"/>
      <c r="B9" s="76"/>
      <c r="C9" s="76"/>
      <c r="D9" s="79"/>
      <c r="E9" s="90">
        <f t="shared" si="0"/>
        <v>0</v>
      </c>
      <c r="F9" s="126"/>
    </row>
    <row r="10" spans="1:6" ht="20.149999999999999" customHeight="1">
      <c r="A10" s="125"/>
      <c r="B10" s="76"/>
      <c r="C10" s="76"/>
      <c r="D10" s="79"/>
      <c r="E10" s="90">
        <f t="shared" si="0"/>
        <v>0</v>
      </c>
      <c r="F10" s="126"/>
    </row>
    <row r="11" spans="1:6" ht="20.149999999999999" customHeight="1">
      <c r="A11" s="125"/>
      <c r="B11" s="76"/>
      <c r="C11" s="76"/>
      <c r="D11" s="79"/>
      <c r="E11" s="90">
        <f t="shared" si="0"/>
        <v>0</v>
      </c>
      <c r="F11" s="126"/>
    </row>
    <row r="12" spans="1:6" ht="20.149999999999999" customHeight="1" thickBot="1">
      <c r="A12" s="127" t="s">
        <v>90</v>
      </c>
      <c r="B12" s="80"/>
      <c r="C12" s="80"/>
      <c r="D12" s="81"/>
      <c r="E12" s="91">
        <v>50000</v>
      </c>
      <c r="F12" s="128"/>
    </row>
    <row r="13" spans="1:6" ht="28" customHeight="1" thickBot="1">
      <c r="A13" s="129" t="s">
        <v>4</v>
      </c>
      <c r="B13" s="82"/>
      <c r="C13" s="82"/>
      <c r="D13" s="83"/>
      <c r="E13" s="92">
        <f>SUM(E4:E12)</f>
        <v>100000</v>
      </c>
      <c r="F13" s="84"/>
    </row>
    <row r="14" spans="1:6" ht="23.5" thickBot="1">
      <c r="A14" s="130" t="s">
        <v>91</v>
      </c>
      <c r="B14" s="85">
        <f>E12/E13</f>
        <v>0.5</v>
      </c>
      <c r="C14" s="86" t="s">
        <v>92</v>
      </c>
      <c r="D14" s="87">
        <v>0.3</v>
      </c>
      <c r="E14" s="48" t="s">
        <v>148</v>
      </c>
      <c r="F14" s="35" t="str">
        <f>IF(B14&gt;D14,"異常","")</f>
        <v>異常</v>
      </c>
    </row>
    <row r="17" spans="4:4" s="7" customFormat="1">
      <c r="D17" s="88"/>
    </row>
    <row r="18" spans="4:4" s="7" customFormat="1">
      <c r="D18" s="88"/>
    </row>
  </sheetData>
  <mergeCells count="1">
    <mergeCell ref="A1:E1"/>
  </mergeCells>
  <phoneticPr fontId="3" type="noConversion"/>
  <conditionalFormatting sqref="F14">
    <cfRule type="expression" dxfId="0" priority="1">
      <formula>$B$14&gt;$D$14</formula>
    </cfRule>
  </conditionalFormatting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I15"/>
  <sheetViews>
    <sheetView topLeftCell="A10" zoomScale="78" zoomScaleNormal="78" workbookViewId="0">
      <selection activeCell="K12" sqref="K12"/>
    </sheetView>
  </sheetViews>
  <sheetFormatPr defaultColWidth="9" defaultRowHeight="15.5"/>
  <cols>
    <col min="1" max="1" width="17" style="116" bestFit="1" customWidth="1"/>
    <col min="2" max="2" width="23.33203125" style="116" customWidth="1"/>
    <col min="3" max="3" width="24.83203125" style="116" hidden="1" customWidth="1"/>
    <col min="4" max="4" width="23.1640625" style="116" customWidth="1"/>
    <col min="5" max="6" width="18.58203125" style="116" customWidth="1"/>
    <col min="7" max="7" width="14.5" style="116" bestFit="1" customWidth="1"/>
    <col min="8" max="8" width="16.33203125" style="116" customWidth="1"/>
    <col min="9" max="9" width="22.1640625" style="116" customWidth="1"/>
    <col min="10" max="11" width="9" style="116"/>
    <col min="12" max="12" width="10.4140625" style="116" bestFit="1" customWidth="1"/>
    <col min="13" max="16384" width="9" style="116"/>
  </cols>
  <sheetData>
    <row r="1" spans="1:9" s="7" customFormat="1" ht="30" customHeight="1">
      <c r="A1" s="434" t="s">
        <v>99</v>
      </c>
      <c r="B1" s="434"/>
      <c r="C1" s="434"/>
      <c r="D1" s="434"/>
      <c r="E1" s="434"/>
      <c r="F1" s="434"/>
      <c r="G1" s="434"/>
      <c r="H1" s="434"/>
      <c r="I1" s="434"/>
    </row>
    <row r="2" spans="1:9" s="7" customFormat="1" ht="23.5" thickBot="1">
      <c r="A2" s="73"/>
      <c r="B2" s="73"/>
      <c r="C2" s="73"/>
      <c r="D2" s="73"/>
      <c r="E2" s="73"/>
      <c r="F2" s="73"/>
      <c r="G2" s="73"/>
      <c r="H2" s="73"/>
      <c r="I2" s="75" t="s">
        <v>2</v>
      </c>
    </row>
    <row r="3" spans="1:9" s="11" customFormat="1" ht="21.5" customHeight="1" thickBot="1">
      <c r="A3" s="17" t="s">
        <v>19</v>
      </c>
      <c r="B3" s="18"/>
      <c r="C3" s="19"/>
      <c r="D3" s="19"/>
      <c r="E3" s="19"/>
      <c r="F3" s="19"/>
      <c r="G3" s="19"/>
      <c r="H3" s="19"/>
      <c r="I3" s="20"/>
    </row>
    <row r="4" spans="1:9" s="11" customFormat="1" ht="74" customHeight="1" thickBot="1">
      <c r="A4" s="16" t="s">
        <v>11</v>
      </c>
      <c r="B4" s="10" t="s">
        <v>12</v>
      </c>
      <c r="C4" s="3" t="s">
        <v>8</v>
      </c>
      <c r="D4" s="3" t="s">
        <v>93</v>
      </c>
      <c r="E4" s="3" t="s">
        <v>94</v>
      </c>
      <c r="F4" s="3" t="s">
        <v>97</v>
      </c>
      <c r="G4" s="3" t="s">
        <v>98</v>
      </c>
      <c r="H4" s="3" t="s">
        <v>269</v>
      </c>
      <c r="I4" s="4" t="s">
        <v>270</v>
      </c>
    </row>
    <row r="5" spans="1:9" s="7" customFormat="1" ht="27.75" customHeight="1">
      <c r="A5" s="93" t="s">
        <v>16</v>
      </c>
      <c r="B5" s="94" t="s">
        <v>13</v>
      </c>
      <c r="C5" s="94" t="s">
        <v>13</v>
      </c>
      <c r="D5" s="95">
        <v>600000</v>
      </c>
      <c r="E5" s="96">
        <f>ROUND(D5/60,0)</f>
        <v>10000</v>
      </c>
      <c r="F5" s="97">
        <f>'1.計畫主持人、參與計畫人員'!$D$6</f>
        <v>7.5</v>
      </c>
      <c r="G5" s="98">
        <v>0.4</v>
      </c>
      <c r="H5" s="97">
        <f>ROUND(G5*F5,2)</f>
        <v>3</v>
      </c>
      <c r="I5" s="117">
        <f>ROUND(E5*H5,0)</f>
        <v>30000</v>
      </c>
    </row>
    <row r="6" spans="1:9" s="7" customFormat="1" ht="27.75" customHeight="1">
      <c r="A6" s="99" t="s">
        <v>17</v>
      </c>
      <c r="B6" s="100" t="s">
        <v>14</v>
      </c>
      <c r="C6" s="100" t="s">
        <v>14</v>
      </c>
      <c r="D6" s="101">
        <v>420000</v>
      </c>
      <c r="E6" s="102">
        <f t="shared" ref="E6:E7" si="0">ROUND(D6/60,0)</f>
        <v>7000</v>
      </c>
      <c r="F6" s="103">
        <f>'1.計畫主持人、參與計畫人員'!$D$6</f>
        <v>7.5</v>
      </c>
      <c r="G6" s="104">
        <v>0.4</v>
      </c>
      <c r="H6" s="103">
        <f>ROUND(G6*F6,2)</f>
        <v>3</v>
      </c>
      <c r="I6" s="118">
        <f t="shared" ref="I6:I7" si="1">ROUND(E6*H6,0)</f>
        <v>21000</v>
      </c>
    </row>
    <row r="7" spans="1:9" s="7" customFormat="1" ht="27.75" customHeight="1">
      <c r="A7" s="99" t="s">
        <v>18</v>
      </c>
      <c r="B7" s="100" t="s">
        <v>15</v>
      </c>
      <c r="C7" s="100" t="s">
        <v>15</v>
      </c>
      <c r="D7" s="101">
        <v>60000</v>
      </c>
      <c r="E7" s="102">
        <f t="shared" si="0"/>
        <v>1000</v>
      </c>
      <c r="F7" s="103">
        <f>'1.計畫主持人、參與計畫人員'!$D$6</f>
        <v>7.5</v>
      </c>
      <c r="G7" s="104">
        <v>0.4</v>
      </c>
      <c r="H7" s="103">
        <f>ROUND(G7*F7,2)</f>
        <v>3</v>
      </c>
      <c r="I7" s="118">
        <f t="shared" si="1"/>
        <v>3000</v>
      </c>
    </row>
    <row r="8" spans="1:9" s="7" customFormat="1" ht="27.75" customHeight="1" thickBot="1">
      <c r="A8" s="438" t="s">
        <v>24</v>
      </c>
      <c r="B8" s="439"/>
      <c r="C8" s="439"/>
      <c r="D8" s="439"/>
      <c r="E8" s="439"/>
      <c r="F8" s="439"/>
      <c r="G8" s="440"/>
      <c r="H8" s="105"/>
      <c r="I8" s="106">
        <f>SUM(I5:I7)</f>
        <v>54000</v>
      </c>
    </row>
    <row r="9" spans="1:9" s="7" customFormat="1" ht="27.75" customHeight="1" thickBot="1">
      <c r="A9" s="17" t="s">
        <v>20</v>
      </c>
      <c r="B9" s="18"/>
      <c r="C9" s="19"/>
      <c r="D9" s="19"/>
      <c r="E9" s="19"/>
      <c r="F9" s="19"/>
      <c r="G9" s="19"/>
      <c r="H9" s="19"/>
      <c r="I9" s="20"/>
    </row>
    <row r="10" spans="1:9" s="7" customFormat="1" ht="74.5" customHeight="1" thickBot="1">
      <c r="A10" s="16" t="s">
        <v>11</v>
      </c>
      <c r="B10" s="10" t="s">
        <v>12</v>
      </c>
      <c r="C10" s="3" t="s">
        <v>8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269</v>
      </c>
      <c r="I10" s="4" t="s">
        <v>270</v>
      </c>
    </row>
    <row r="11" spans="1:9" s="7" customFormat="1" ht="27.75" customHeight="1">
      <c r="A11" s="107" t="s">
        <v>21</v>
      </c>
      <c r="B11" s="108" t="s">
        <v>13</v>
      </c>
      <c r="C11" s="108" t="s">
        <v>13</v>
      </c>
      <c r="D11" s="109">
        <v>60000</v>
      </c>
      <c r="E11" s="109">
        <f>ROUND(D11/60,0)</f>
        <v>1000</v>
      </c>
      <c r="F11" s="110">
        <v>4</v>
      </c>
      <c r="G11" s="111">
        <v>0.5</v>
      </c>
      <c r="H11" s="112">
        <f>ROUND(G11*F11,2)</f>
        <v>2</v>
      </c>
      <c r="I11" s="119">
        <f>ROUND(E11*H11,0)</f>
        <v>2000</v>
      </c>
    </row>
    <row r="12" spans="1:9" s="7" customFormat="1" ht="27.75" customHeight="1">
      <c r="A12" s="99" t="s">
        <v>22</v>
      </c>
      <c r="B12" s="100" t="s">
        <v>14</v>
      </c>
      <c r="C12" s="100" t="s">
        <v>14</v>
      </c>
      <c r="D12" s="102">
        <v>60000</v>
      </c>
      <c r="E12" s="102">
        <f t="shared" ref="E12:E13" si="2">ROUND(D12/60,0)</f>
        <v>1000</v>
      </c>
      <c r="F12" s="113">
        <v>3</v>
      </c>
      <c r="G12" s="114">
        <v>1</v>
      </c>
      <c r="H12" s="112">
        <f>ROUND(G12*F12,2)</f>
        <v>3</v>
      </c>
      <c r="I12" s="118">
        <f t="shared" ref="I12:I13" si="3">ROUND(E12*H12,0)</f>
        <v>3000</v>
      </c>
    </row>
    <row r="13" spans="1:9" s="7" customFormat="1" ht="27.75" customHeight="1">
      <c r="A13" s="99" t="s">
        <v>23</v>
      </c>
      <c r="B13" s="100" t="s">
        <v>15</v>
      </c>
      <c r="C13" s="100" t="s">
        <v>15</v>
      </c>
      <c r="D13" s="102">
        <v>60000</v>
      </c>
      <c r="E13" s="102">
        <f t="shared" si="2"/>
        <v>1000</v>
      </c>
      <c r="F13" s="113">
        <v>7</v>
      </c>
      <c r="G13" s="114">
        <v>1</v>
      </c>
      <c r="H13" s="112">
        <f>ROUND(G13*F13,2)</f>
        <v>7</v>
      </c>
      <c r="I13" s="118">
        <f t="shared" si="3"/>
        <v>7000</v>
      </c>
    </row>
    <row r="14" spans="1:9" s="7" customFormat="1" ht="27.75" customHeight="1" thickBot="1">
      <c r="A14" s="438" t="s">
        <v>24</v>
      </c>
      <c r="B14" s="439"/>
      <c r="C14" s="439"/>
      <c r="D14" s="439"/>
      <c r="E14" s="439"/>
      <c r="F14" s="439"/>
      <c r="G14" s="440"/>
      <c r="H14" s="105"/>
      <c r="I14" s="106">
        <f>SUM(I11:I13)</f>
        <v>12000</v>
      </c>
    </row>
    <row r="15" spans="1:9" s="7" customFormat="1" ht="27.75" customHeight="1" thickBot="1">
      <c r="A15" s="435" t="s">
        <v>25</v>
      </c>
      <c r="B15" s="436"/>
      <c r="C15" s="436"/>
      <c r="D15" s="436"/>
      <c r="E15" s="436"/>
      <c r="F15" s="436"/>
      <c r="G15" s="441"/>
      <c r="H15" s="115"/>
      <c r="I15" s="84">
        <f>I8+I14</f>
        <v>66000</v>
      </c>
    </row>
  </sheetData>
  <mergeCells count="4">
    <mergeCell ref="A1:I1"/>
    <mergeCell ref="A8:G8"/>
    <mergeCell ref="A14:G14"/>
    <mergeCell ref="A15:G15"/>
  </mergeCells>
  <phoneticPr fontId="3" type="noConversion"/>
  <pageMargins left="0.19685039370078741" right="0.15748031496062992" top="0.39370078740157483" bottom="0.39370078740157483" header="0.27559055118110237" footer="0.15748031496062992"/>
  <pageSetup paperSize="9" scale="88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F8"/>
  <sheetViews>
    <sheetView zoomScale="77" zoomScaleNormal="77" workbookViewId="0">
      <selection activeCell="A9" sqref="A9"/>
    </sheetView>
  </sheetViews>
  <sheetFormatPr defaultColWidth="9" defaultRowHeight="15.5"/>
  <cols>
    <col min="1" max="1" width="18" style="116" bestFit="1" customWidth="1"/>
    <col min="2" max="2" width="22.4140625" style="116" customWidth="1"/>
    <col min="3" max="3" width="32.83203125" style="116" hidden="1" customWidth="1"/>
    <col min="4" max="4" width="8.08203125" style="116" hidden="1" customWidth="1"/>
    <col min="5" max="5" width="7" style="116" hidden="1" customWidth="1"/>
    <col min="6" max="6" width="25.33203125" style="116" customWidth="1"/>
    <col min="7" max="16384" width="9" style="116"/>
  </cols>
  <sheetData>
    <row r="1" spans="1:6" ht="23.5">
      <c r="A1" s="434" t="s">
        <v>100</v>
      </c>
      <c r="B1" s="434"/>
      <c r="C1" s="434"/>
    </row>
    <row r="2" spans="1:6" ht="23.5">
      <c r="A2" s="68"/>
      <c r="B2" s="68"/>
      <c r="C2" s="68"/>
    </row>
    <row r="3" spans="1:6" ht="24.5" customHeight="1" thickBot="1">
      <c r="A3" s="131" t="s">
        <v>102</v>
      </c>
      <c r="F3" s="132" t="s">
        <v>2</v>
      </c>
    </row>
    <row r="4" spans="1:6" s="21" customFormat="1" ht="59.15" customHeight="1">
      <c r="A4" s="137" t="s">
        <v>30</v>
      </c>
      <c r="B4" s="138" t="s">
        <v>101</v>
      </c>
      <c r="C4" s="139" t="s">
        <v>26</v>
      </c>
      <c r="D4" s="140" t="s">
        <v>6</v>
      </c>
      <c r="E4" s="140" t="s">
        <v>27</v>
      </c>
      <c r="F4" s="141" t="s">
        <v>9</v>
      </c>
    </row>
    <row r="5" spans="1:6" s="7" customFormat="1" ht="27.75" customHeight="1">
      <c r="A5" s="142" t="str">
        <f>'3.設備使用費'!A5</f>
        <v>1100015</v>
      </c>
      <c r="B5" s="133" t="str">
        <f>'3.設備使用費'!B5</f>
        <v>成型機</v>
      </c>
      <c r="C5" s="134" t="s">
        <v>235</v>
      </c>
      <c r="D5" s="134">
        <v>1</v>
      </c>
      <c r="E5" s="135" t="s">
        <v>28</v>
      </c>
      <c r="F5" s="143">
        <v>5000</v>
      </c>
    </row>
    <row r="6" spans="1:6" s="7" customFormat="1" ht="27.75" customHeight="1">
      <c r="A6" s="142" t="str">
        <f>'3.設備使用費'!A6</f>
        <v>1100032</v>
      </c>
      <c r="B6" s="133" t="str">
        <f>'3.設備使用費'!B6</f>
        <v>磨石機</v>
      </c>
      <c r="C6" s="134" t="s">
        <v>236</v>
      </c>
      <c r="D6" s="134">
        <v>1</v>
      </c>
      <c r="E6" s="135" t="s">
        <v>29</v>
      </c>
      <c r="F6" s="143">
        <v>2500</v>
      </c>
    </row>
    <row r="7" spans="1:6" s="7" customFormat="1" ht="27.75" customHeight="1">
      <c r="A7" s="142" t="str">
        <f>'3.設備使用費'!A7</f>
        <v>1100033</v>
      </c>
      <c r="B7" s="133" t="str">
        <f>'3.設備使用費'!B7</f>
        <v>加工機</v>
      </c>
      <c r="C7" s="134"/>
      <c r="D7" s="134"/>
      <c r="E7" s="134"/>
      <c r="F7" s="143">
        <v>2500</v>
      </c>
    </row>
    <row r="8" spans="1:6" s="7" customFormat="1" ht="27.75" customHeight="1" thickBot="1">
      <c r="A8" s="431" t="s">
        <v>265</v>
      </c>
      <c r="B8" s="433"/>
      <c r="C8" s="144"/>
      <c r="D8" s="145"/>
      <c r="E8" s="145"/>
      <c r="F8" s="106">
        <f>SUM(F5:F7)</f>
        <v>10000</v>
      </c>
    </row>
  </sheetData>
  <mergeCells count="2">
    <mergeCell ref="A1:C1"/>
    <mergeCell ref="A8:B8"/>
  </mergeCells>
  <phoneticPr fontId="2" type="noConversion"/>
  <pageMargins left="0.19685039370078741" right="0.15748031496062992" top="0.39370078740157483" bottom="0.39370078740157483" header="0.27559055118110237" footer="0.15748031496062992"/>
  <pageSetup paperSize="9" orientation="landscape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V21"/>
  <sheetViews>
    <sheetView topLeftCell="A7" zoomScale="75" zoomScaleNormal="100" workbookViewId="0">
      <selection activeCell="H8" sqref="H8"/>
    </sheetView>
  </sheetViews>
  <sheetFormatPr defaultColWidth="9" defaultRowHeight="23"/>
  <cols>
    <col min="1" max="1" width="27.33203125" style="7" customWidth="1"/>
    <col min="2" max="3" width="21.58203125" style="21" customWidth="1"/>
    <col min="4" max="4" width="22.33203125" style="7" bestFit="1" customWidth="1"/>
    <col min="5" max="5" width="25.6640625" style="7" customWidth="1"/>
    <col min="6" max="6" width="25.25" style="7" customWidth="1"/>
    <col min="7" max="7" width="0" style="116" hidden="1" customWidth="1"/>
    <col min="8" max="8" width="33" style="7" customWidth="1"/>
    <col min="9" max="16384" width="9" style="116"/>
  </cols>
  <sheetData>
    <row r="1" spans="1:8" ht="28.5" customHeight="1">
      <c r="A1" s="434" t="str">
        <f>經費彙總表!C10&amp;"預算"</f>
        <v>勞務委託費預算</v>
      </c>
      <c r="B1" s="434"/>
      <c r="C1" s="434"/>
      <c r="D1" s="434"/>
      <c r="E1" s="68"/>
      <c r="F1" s="116"/>
      <c r="H1" s="116"/>
    </row>
    <row r="2" spans="1:8" s="7" customFormat="1" ht="23.5" thickBot="1">
      <c r="H2" s="132" t="s">
        <v>2</v>
      </c>
    </row>
    <row r="3" spans="1:8" s="7" customFormat="1" ht="47.5" thickBot="1">
      <c r="A3" s="2" t="s">
        <v>86</v>
      </c>
      <c r="B3" s="12" t="s">
        <v>80</v>
      </c>
      <c r="C3" s="12" t="s">
        <v>82</v>
      </c>
      <c r="D3" s="12" t="s">
        <v>78</v>
      </c>
      <c r="E3" s="4" t="s">
        <v>241</v>
      </c>
      <c r="F3" s="12" t="s">
        <v>81</v>
      </c>
      <c r="G3" s="146" t="s">
        <v>84</v>
      </c>
      <c r="H3" s="4" t="s">
        <v>87</v>
      </c>
    </row>
    <row r="4" spans="1:8" s="7" customFormat="1" ht="26" customHeight="1">
      <c r="A4" s="147"/>
      <c r="B4" s="148"/>
      <c r="C4" s="149" t="s">
        <v>83</v>
      </c>
      <c r="D4" s="150">
        <v>100000</v>
      </c>
      <c r="E4" s="150"/>
      <c r="F4" s="496" t="str">
        <f>IF(OR(D4="",D4=0),"",IF(D4&gt;=100000,"須提供契約書","不須提供契約書"))</f>
        <v>須提供契約書</v>
      </c>
      <c r="G4" s="151" t="s">
        <v>85</v>
      </c>
      <c r="H4" s="152" t="s">
        <v>88</v>
      </c>
    </row>
    <row r="5" spans="1:8" s="7" customFormat="1" ht="26" customHeight="1">
      <c r="A5" s="153"/>
      <c r="B5" s="135"/>
      <c r="C5" s="154" t="s">
        <v>207</v>
      </c>
      <c r="D5" s="155">
        <v>35000</v>
      </c>
      <c r="E5" s="155"/>
      <c r="F5" s="497" t="str">
        <f t="shared" ref="F5:F12" si="0">IF(OR(D5="",D5=0),"",IF(D5&gt;=100000,"須提供契約書","不須提供契約書"))</f>
        <v>不須提供契約書</v>
      </c>
      <c r="G5" s="136"/>
      <c r="H5" s="156" t="s">
        <v>312</v>
      </c>
    </row>
    <row r="6" spans="1:8" s="7" customFormat="1" ht="26" customHeight="1">
      <c r="A6" s="153"/>
      <c r="B6" s="135"/>
      <c r="C6" s="154" t="s">
        <v>83</v>
      </c>
      <c r="D6" s="155">
        <v>800000</v>
      </c>
      <c r="E6" s="135"/>
      <c r="F6" s="497" t="str">
        <f t="shared" si="0"/>
        <v>須提供契約書</v>
      </c>
      <c r="G6" s="136"/>
      <c r="H6" s="156"/>
    </row>
    <row r="7" spans="1:8" s="7" customFormat="1" ht="26" customHeight="1">
      <c r="A7" s="153"/>
      <c r="B7" s="135"/>
      <c r="C7" s="154" t="s">
        <v>83</v>
      </c>
      <c r="D7" s="155">
        <v>400000</v>
      </c>
      <c r="E7" s="135"/>
      <c r="F7" s="497" t="str">
        <f t="shared" si="0"/>
        <v>須提供契約書</v>
      </c>
      <c r="G7" s="136"/>
      <c r="H7" s="156"/>
    </row>
    <row r="8" spans="1:8" s="7" customFormat="1" ht="26" customHeight="1">
      <c r="A8" s="157"/>
      <c r="B8" s="135"/>
      <c r="C8" s="154" t="s">
        <v>83</v>
      </c>
      <c r="D8" s="155">
        <v>400000</v>
      </c>
      <c r="E8" s="135"/>
      <c r="F8" s="497" t="str">
        <f t="shared" si="0"/>
        <v>須提供契約書</v>
      </c>
      <c r="G8" s="136"/>
      <c r="H8" s="156"/>
    </row>
    <row r="9" spans="1:8" s="7" customFormat="1" ht="26" customHeight="1">
      <c r="A9" s="157"/>
      <c r="B9" s="135"/>
      <c r="C9" s="154" t="s">
        <v>83</v>
      </c>
      <c r="D9" s="155"/>
      <c r="E9" s="135"/>
      <c r="F9" s="497" t="str">
        <f t="shared" si="0"/>
        <v/>
      </c>
      <c r="G9" s="136"/>
      <c r="H9" s="156"/>
    </row>
    <row r="10" spans="1:8" s="7" customFormat="1" ht="26" customHeight="1">
      <c r="A10" s="157"/>
      <c r="B10" s="135"/>
      <c r="C10" s="154" t="s">
        <v>83</v>
      </c>
      <c r="D10" s="155"/>
      <c r="E10" s="135"/>
      <c r="F10" s="497" t="str">
        <f t="shared" si="0"/>
        <v/>
      </c>
      <c r="G10" s="136"/>
      <c r="H10" s="156"/>
    </row>
    <row r="11" spans="1:8" s="7" customFormat="1" ht="26" customHeight="1">
      <c r="A11" s="157"/>
      <c r="B11" s="135"/>
      <c r="C11" s="154" t="s">
        <v>83</v>
      </c>
      <c r="D11" s="155"/>
      <c r="E11" s="135"/>
      <c r="F11" s="497" t="str">
        <f t="shared" si="0"/>
        <v/>
      </c>
      <c r="G11" s="136"/>
      <c r="H11" s="156"/>
    </row>
    <row r="12" spans="1:8" s="7" customFormat="1" ht="26" customHeight="1" thickBot="1">
      <c r="A12" s="158"/>
      <c r="B12" s="159"/>
      <c r="C12" s="160" t="s">
        <v>83</v>
      </c>
      <c r="D12" s="161"/>
      <c r="E12" s="159"/>
      <c r="F12" s="498" t="str">
        <f t="shared" si="0"/>
        <v/>
      </c>
      <c r="G12" s="145"/>
      <c r="H12" s="162"/>
    </row>
    <row r="13" spans="1:8" s="7" customFormat="1" ht="26" customHeight="1" thickBot="1">
      <c r="A13" s="448" t="s">
        <v>4</v>
      </c>
      <c r="B13" s="449"/>
      <c r="C13" s="163"/>
      <c r="D13" s="164">
        <f>SUM(D4:D12)</f>
        <v>1735000</v>
      </c>
      <c r="E13" s="164"/>
      <c r="F13" s="164"/>
      <c r="G13" s="165"/>
      <c r="H13" s="84"/>
    </row>
    <row r="14" spans="1:8" s="6" customFormat="1" ht="48" customHeight="1">
      <c r="A14" s="442" t="s">
        <v>261</v>
      </c>
      <c r="B14" s="443"/>
      <c r="C14" s="443"/>
      <c r="D14" s="443"/>
      <c r="E14" s="443"/>
      <c r="F14" s="443"/>
      <c r="G14" s="443"/>
      <c r="H14" s="444"/>
    </row>
    <row r="15" spans="1:8" s="6" customFormat="1" ht="67" customHeight="1" thickBot="1">
      <c r="A15" s="445" t="s">
        <v>311</v>
      </c>
      <c r="B15" s="446"/>
      <c r="C15" s="446"/>
      <c r="D15" s="446"/>
      <c r="E15" s="446"/>
      <c r="F15" s="446"/>
      <c r="G15" s="446"/>
      <c r="H15" s="447"/>
    </row>
    <row r="16" spans="1:8" s="6" customFormat="1" ht="26" customHeight="1">
      <c r="A16" s="7"/>
      <c r="B16" s="21"/>
      <c r="C16" s="21"/>
      <c r="D16" s="7"/>
      <c r="E16" s="7"/>
      <c r="F16" s="7"/>
      <c r="G16" s="8"/>
      <c r="H16" s="7"/>
    </row>
    <row r="17" spans="1:22" s="6" customFormat="1" ht="26" customHeight="1">
      <c r="A17" s="7"/>
      <c r="B17" s="21"/>
      <c r="C17" s="21"/>
      <c r="D17" s="7"/>
      <c r="E17" s="7"/>
      <c r="F17" s="7"/>
      <c r="H17" s="7"/>
    </row>
    <row r="18" spans="1:22" s="6" customFormat="1" ht="26" customHeight="1">
      <c r="A18" s="7"/>
      <c r="B18" s="21"/>
      <c r="C18" s="21"/>
      <c r="D18" s="7"/>
      <c r="E18" s="7"/>
      <c r="F18" s="7"/>
      <c r="G18" s="9"/>
      <c r="H18" s="7"/>
    </row>
    <row r="19" spans="1:22" s="6" customFormat="1" ht="26" customHeight="1">
      <c r="A19" s="7"/>
      <c r="B19" s="21"/>
      <c r="C19" s="21"/>
      <c r="D19" s="7"/>
      <c r="E19" s="7"/>
      <c r="F19" s="7"/>
      <c r="G19" s="9"/>
      <c r="H19" s="7"/>
    </row>
    <row r="20" spans="1:22" s="166" customFormat="1" ht="19.5" customHeight="1">
      <c r="A20" s="7"/>
      <c r="B20" s="21"/>
      <c r="C20" s="21"/>
      <c r="D20" s="7"/>
      <c r="E20" s="7"/>
      <c r="F20" s="7"/>
      <c r="H20" s="7"/>
      <c r="I20" s="167"/>
      <c r="J20" s="167"/>
      <c r="K20" s="167"/>
    </row>
    <row r="21" spans="1:22">
      <c r="I21" s="168"/>
      <c r="K21" s="169"/>
      <c r="V21" s="170"/>
    </row>
  </sheetData>
  <mergeCells count="4">
    <mergeCell ref="A1:D1"/>
    <mergeCell ref="A14:H14"/>
    <mergeCell ref="A15:H15"/>
    <mergeCell ref="A13:B13"/>
  </mergeCells>
  <phoneticPr fontId="3" type="noConversion"/>
  <dataValidations count="1">
    <dataValidation type="list" allowBlank="1" showInputMessage="1" showErrorMessage="1" sqref="C4:C12">
      <formula1>"是,否"</formula1>
    </dataValidation>
  </dataValidations>
  <pageMargins left="0.19685039370078741" right="0.15748031496062992" top="0.39370078740157483" bottom="0.39370078740157483" header="0.27559055118110237" footer="0.15748031496062992"/>
  <pageSetup paperSize="9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已命名的範圍</vt:lpstr>
      </vt:variant>
      <vt:variant>
        <vt:i4>14</vt:i4>
      </vt:variant>
    </vt:vector>
  </HeadingPairs>
  <TitlesOfParts>
    <vt:vector size="38" baseType="lpstr">
      <vt:lpstr>填寫說明</vt:lpstr>
      <vt:lpstr>經費彙總表</vt:lpstr>
      <vt:lpstr>經費彙總表 (3)</vt:lpstr>
      <vt:lpstr>人員簡歷表</vt:lpstr>
      <vt:lpstr>1.計畫主持人、參與計畫人員</vt:lpstr>
      <vt:lpstr>2.消耗性器材及原材料費</vt:lpstr>
      <vt:lpstr>3.設備使用費</vt:lpstr>
      <vt:lpstr>4.設備維護費</vt:lpstr>
      <vt:lpstr>5.勞務委託費</vt:lpstr>
      <vt:lpstr>6.教育訓練費</vt:lpstr>
      <vt:lpstr>7.出席費</vt:lpstr>
      <vt:lpstr>8.印刷費</vt:lpstr>
      <vt:lpstr>9.租金</vt:lpstr>
      <vt:lpstr>10.兼職顧問</vt:lpstr>
      <vt:lpstr>11.臨時人力</vt:lpstr>
      <vt:lpstr>12.場地佈置費</vt:lpstr>
      <vt:lpstr>13.餐費</vt:lpstr>
      <vt:lpstr>14.廣宣活動費</vt:lpstr>
      <vt:lpstr>15.國內差旅費</vt:lpstr>
      <vt:lpstr>16.運費</vt:lpstr>
      <vt:lpstr>17.其他業務費</vt:lpstr>
      <vt:lpstr>18.國外差旅費</vt:lpstr>
      <vt:lpstr>19.設施、設備費</vt:lpstr>
      <vt:lpstr>工作表1</vt:lpstr>
      <vt:lpstr>'1.計畫主持人、參與計畫人員'!Print_Area</vt:lpstr>
      <vt:lpstr>'10.兼職顧問'!Print_Area</vt:lpstr>
      <vt:lpstr>'11.臨時人力'!Print_Area</vt:lpstr>
      <vt:lpstr>'12.場地佈置費'!Print_Area</vt:lpstr>
      <vt:lpstr>'2.消耗性器材及原材料費'!Print_Area</vt:lpstr>
      <vt:lpstr>'3.設備使用費'!Print_Area</vt:lpstr>
      <vt:lpstr>'4.設備維護費'!Print_Area</vt:lpstr>
      <vt:lpstr>'5.勞務委託費'!Print_Area</vt:lpstr>
      <vt:lpstr>'6.教育訓練費'!Print_Area</vt:lpstr>
      <vt:lpstr>'7.出席費'!Print_Area</vt:lpstr>
      <vt:lpstr>'8.印刷費'!Print_Area</vt:lpstr>
      <vt:lpstr>'9.租金'!Print_Area</vt:lpstr>
      <vt:lpstr>經費彙總表!Print_Area</vt:lpstr>
      <vt:lpstr>'經費彙總表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wuing</dc:creator>
  <cp:lastModifiedBy>wuing</cp:lastModifiedBy>
  <cp:lastPrinted>2025-10-11T12:59:42Z</cp:lastPrinted>
  <dcterms:created xsi:type="dcterms:W3CDTF">2025-05-25T10:19:37Z</dcterms:created>
  <dcterms:modified xsi:type="dcterms:W3CDTF">2025-10-12T03:39:11Z</dcterms:modified>
</cp:coreProperties>
</file>